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66de7b6964e967/"/>
    </mc:Choice>
  </mc:AlternateContent>
  <xr:revisionPtr revIDLastSave="0" documentId="8_{B97F26BF-5DD0-42F1-BABB-71A9DA3D3AD4}" xr6:coauthVersionLast="47" xr6:coauthVersionMax="47" xr10:uidLastSave="{00000000-0000-0000-0000-000000000000}"/>
  <bookViews>
    <workbookView xWindow="-120" yWindow="-120" windowWidth="29040" windowHeight="15840" tabRatio="639" xr2:uid="{75A00CF8-2D1C-4A6F-95F3-9244700B9E64}"/>
  </bookViews>
  <sheets>
    <sheet name="Цель и итоги" sheetId="1" r:id="rId1"/>
    <sheet name="Грейды" sheetId="4" r:id="rId2"/>
    <sheet name="Роли" sheetId="11" r:id="rId3"/>
    <sheet name="Себестоимость" sheetId="3" r:id="rId4"/>
    <sheet name="Сотрудники" sheetId="10" r:id="rId5"/>
    <sheet name="Административные затраты" sheetId="6" r:id="rId6"/>
    <sheet name="Тарифы" sheetId="8" r:id="rId7"/>
    <sheet name="Пример проекта" sheetId="9" r:id="rId8"/>
    <sheet name="Пример расчета себестоимости" sheetId="2" r:id="rId9"/>
  </sheets>
  <definedNames>
    <definedName name="Grades">Грейды!$C$8:$F$17</definedName>
    <definedName name="HoursPerMonth">'Цель и итоги'!$B$5</definedName>
    <definedName name="LaborCosts">Себестоимость!$E$8:$H$57</definedName>
    <definedName name="Rates">Тарифы!$E$6:$G$25</definedName>
    <definedName name="Roles">Роли!$C$5:$C$14</definedName>
    <definedName name="TargetOperationMargin">'Цель и итоги'!$B$9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9" l="1"/>
  <c r="J12" i="9"/>
  <c r="I13" i="9"/>
  <c r="J13" i="9"/>
  <c r="I14" i="9"/>
  <c r="J14" i="9"/>
  <c r="I15" i="9"/>
  <c r="J15" i="9"/>
  <c r="I16" i="9"/>
  <c r="J16" i="9"/>
  <c r="I17" i="9"/>
  <c r="J17" i="9"/>
  <c r="I18" i="9"/>
  <c r="J18" i="9"/>
  <c r="H12" i="9"/>
  <c r="H13" i="9"/>
  <c r="H14" i="9"/>
  <c r="H15" i="9"/>
  <c r="H16" i="9"/>
  <c r="H17" i="9"/>
  <c r="H18" i="9"/>
  <c r="H9" i="9"/>
  <c r="G10" i="9"/>
  <c r="I10" i="9" s="1"/>
  <c r="G12" i="9"/>
  <c r="G13" i="9"/>
  <c r="G14" i="9"/>
  <c r="G15" i="9"/>
  <c r="G16" i="9"/>
  <c r="G17" i="9"/>
  <c r="G18" i="9"/>
  <c r="G9" i="9"/>
  <c r="E10" i="9"/>
  <c r="H10" i="9" s="1"/>
  <c r="J10" i="9" s="1"/>
  <c r="E11" i="9"/>
  <c r="H11" i="9" s="1"/>
  <c r="J11" i="9" s="1"/>
  <c r="E12" i="9"/>
  <c r="E13" i="9"/>
  <c r="E14" i="9"/>
  <c r="E15" i="9"/>
  <c r="E16" i="9"/>
  <c r="E17" i="9"/>
  <c r="E18" i="9"/>
  <c r="E9" i="9"/>
  <c r="E9" i="8"/>
  <c r="F9" i="8" s="1"/>
  <c r="E17" i="8"/>
  <c r="F17" i="8" s="1"/>
  <c r="E25" i="8"/>
  <c r="F25" i="8" s="1"/>
  <c r="E27" i="8"/>
  <c r="F27" i="8" s="1"/>
  <c r="E33" i="8"/>
  <c r="F33" i="8" s="1"/>
  <c r="E35" i="8"/>
  <c r="F35" i="8" s="1"/>
  <c r="E41" i="8"/>
  <c r="F41" i="8" s="1"/>
  <c r="E43" i="8"/>
  <c r="F43" i="8" s="1"/>
  <c r="E49" i="8"/>
  <c r="F49" i="8" s="1"/>
  <c r="E51" i="8"/>
  <c r="F51" i="8" s="1"/>
  <c r="E28" i="3"/>
  <c r="C7" i="8"/>
  <c r="E7" i="8" s="1"/>
  <c r="F7" i="8" s="1"/>
  <c r="D7" i="8"/>
  <c r="C8" i="8"/>
  <c r="E8" i="8" s="1"/>
  <c r="F8" i="8" s="1"/>
  <c r="D8" i="8"/>
  <c r="C9" i="8"/>
  <c r="D9" i="8"/>
  <c r="C10" i="8"/>
  <c r="E10" i="8" s="1"/>
  <c r="F10" i="8" s="1"/>
  <c r="D10" i="8"/>
  <c r="C11" i="8"/>
  <c r="D11" i="8"/>
  <c r="E11" i="8" s="1"/>
  <c r="F11" i="8" s="1"/>
  <c r="C12" i="8"/>
  <c r="E12" i="8" s="1"/>
  <c r="F12" i="8" s="1"/>
  <c r="D12" i="8"/>
  <c r="C13" i="8"/>
  <c r="E13" i="8" s="1"/>
  <c r="F13" i="8" s="1"/>
  <c r="D13" i="8"/>
  <c r="C14" i="8"/>
  <c r="E14" i="8" s="1"/>
  <c r="F14" i="8" s="1"/>
  <c r="D14" i="8"/>
  <c r="C15" i="8"/>
  <c r="E15" i="8" s="1"/>
  <c r="F15" i="8" s="1"/>
  <c r="D15" i="8"/>
  <c r="C16" i="8"/>
  <c r="E16" i="8" s="1"/>
  <c r="F16" i="8" s="1"/>
  <c r="D16" i="8"/>
  <c r="C17" i="8"/>
  <c r="D17" i="8"/>
  <c r="C18" i="8"/>
  <c r="E18" i="8" s="1"/>
  <c r="F18" i="8" s="1"/>
  <c r="D18" i="8"/>
  <c r="C19" i="8"/>
  <c r="D19" i="8"/>
  <c r="E19" i="8" s="1"/>
  <c r="F19" i="8" s="1"/>
  <c r="C20" i="8"/>
  <c r="E20" i="8" s="1"/>
  <c r="F20" i="8" s="1"/>
  <c r="D20" i="8"/>
  <c r="C21" i="8"/>
  <c r="E21" i="8" s="1"/>
  <c r="F21" i="8" s="1"/>
  <c r="D21" i="8"/>
  <c r="C22" i="8"/>
  <c r="E22" i="8" s="1"/>
  <c r="F22" i="8" s="1"/>
  <c r="D22" i="8"/>
  <c r="C23" i="8"/>
  <c r="E23" i="8" s="1"/>
  <c r="F23" i="8" s="1"/>
  <c r="D23" i="8"/>
  <c r="C24" i="8"/>
  <c r="E24" i="8" s="1"/>
  <c r="F24" i="8" s="1"/>
  <c r="D24" i="8"/>
  <c r="C25" i="8"/>
  <c r="D25" i="8"/>
  <c r="C26" i="8"/>
  <c r="E26" i="8" s="1"/>
  <c r="D26" i="8"/>
  <c r="C27" i="8"/>
  <c r="D27" i="8"/>
  <c r="C28" i="8"/>
  <c r="E28" i="8" s="1"/>
  <c r="F28" i="8" s="1"/>
  <c r="D28" i="8"/>
  <c r="C29" i="8"/>
  <c r="E29" i="8" s="1"/>
  <c r="F29" i="8" s="1"/>
  <c r="D29" i="8"/>
  <c r="C30" i="8"/>
  <c r="E30" i="8" s="1"/>
  <c r="F30" i="8" s="1"/>
  <c r="D30" i="8"/>
  <c r="C31" i="8"/>
  <c r="E31" i="8" s="1"/>
  <c r="F31" i="8" s="1"/>
  <c r="D31" i="8"/>
  <c r="C32" i="8"/>
  <c r="E32" i="8" s="1"/>
  <c r="F32" i="8" s="1"/>
  <c r="D32" i="8"/>
  <c r="C33" i="8"/>
  <c r="D33" i="8"/>
  <c r="C34" i="8"/>
  <c r="E34" i="8" s="1"/>
  <c r="F34" i="8" s="1"/>
  <c r="D34" i="8"/>
  <c r="C35" i="8"/>
  <c r="D35" i="8"/>
  <c r="C36" i="8"/>
  <c r="E36" i="8" s="1"/>
  <c r="F36" i="8" s="1"/>
  <c r="D36" i="8"/>
  <c r="C37" i="8"/>
  <c r="E37" i="8" s="1"/>
  <c r="F37" i="8" s="1"/>
  <c r="D37" i="8"/>
  <c r="C38" i="8"/>
  <c r="E38" i="8" s="1"/>
  <c r="F38" i="8" s="1"/>
  <c r="D38" i="8"/>
  <c r="C39" i="8"/>
  <c r="E39" i="8" s="1"/>
  <c r="F39" i="8" s="1"/>
  <c r="D39" i="8"/>
  <c r="C40" i="8"/>
  <c r="E40" i="8" s="1"/>
  <c r="F40" i="8" s="1"/>
  <c r="D40" i="8"/>
  <c r="C41" i="8"/>
  <c r="D41" i="8"/>
  <c r="C42" i="8"/>
  <c r="E42" i="8" s="1"/>
  <c r="F42" i="8" s="1"/>
  <c r="D42" i="8"/>
  <c r="C43" i="8"/>
  <c r="D43" i="8"/>
  <c r="C44" i="8"/>
  <c r="E44" i="8" s="1"/>
  <c r="F44" i="8" s="1"/>
  <c r="D44" i="8"/>
  <c r="C45" i="8"/>
  <c r="E45" i="8" s="1"/>
  <c r="F45" i="8" s="1"/>
  <c r="D45" i="8"/>
  <c r="C46" i="8"/>
  <c r="E46" i="8" s="1"/>
  <c r="F46" i="8" s="1"/>
  <c r="D46" i="8"/>
  <c r="C47" i="8"/>
  <c r="E47" i="8" s="1"/>
  <c r="F47" i="8" s="1"/>
  <c r="D47" i="8"/>
  <c r="C48" i="8"/>
  <c r="E48" i="8" s="1"/>
  <c r="F48" i="8" s="1"/>
  <c r="D48" i="8"/>
  <c r="C49" i="8"/>
  <c r="D49" i="8"/>
  <c r="C50" i="8"/>
  <c r="E50" i="8" s="1"/>
  <c r="F50" i="8" s="1"/>
  <c r="D50" i="8"/>
  <c r="C51" i="8"/>
  <c r="D51" i="8"/>
  <c r="C52" i="8"/>
  <c r="E52" i="8" s="1"/>
  <c r="F52" i="8" s="1"/>
  <c r="D52" i="8"/>
  <c r="C53" i="8"/>
  <c r="E53" i="8" s="1"/>
  <c r="F53" i="8" s="1"/>
  <c r="D53" i="8"/>
  <c r="C54" i="8"/>
  <c r="E54" i="8" s="1"/>
  <c r="F54" i="8" s="1"/>
  <c r="D54" i="8"/>
  <c r="C55" i="8"/>
  <c r="E55" i="8" s="1"/>
  <c r="F55" i="8" s="1"/>
  <c r="D55" i="8"/>
  <c r="D6" i="8"/>
  <c r="C6" i="8"/>
  <c r="E6" i="8" s="1"/>
  <c r="F6" i="8" s="1"/>
  <c r="B51" i="8"/>
  <c r="B52" i="8"/>
  <c r="B53" i="8"/>
  <c r="B54" i="8"/>
  <c r="B55" i="8"/>
  <c r="B43" i="8"/>
  <c r="B44" i="8"/>
  <c r="B45" i="8"/>
  <c r="B46" i="8"/>
  <c r="B47" i="8"/>
  <c r="B48" i="8"/>
  <c r="B49" i="8"/>
  <c r="B50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6" i="8"/>
  <c r="B13" i="1"/>
  <c r="A13" i="1"/>
  <c r="A12" i="1"/>
  <c r="A11" i="1"/>
  <c r="C4" i="6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I25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1" i="10"/>
  <c r="E32" i="10"/>
  <c r="H32" i="10" s="1"/>
  <c r="E33" i="10"/>
  <c r="H33" i="10" s="1"/>
  <c r="E34" i="10"/>
  <c r="E35" i="10"/>
  <c r="E36" i="10"/>
  <c r="E37" i="10"/>
  <c r="E38" i="10"/>
  <c r="E39" i="10"/>
  <c r="E40" i="10"/>
  <c r="H40" i="10" s="1"/>
  <c r="E41" i="10"/>
  <c r="H41" i="10" s="1"/>
  <c r="E42" i="10"/>
  <c r="E43" i="10"/>
  <c r="E44" i="10"/>
  <c r="E45" i="10"/>
  <c r="E46" i="10"/>
  <c r="E47" i="10"/>
  <c r="E48" i="10"/>
  <c r="H48" i="10" s="1"/>
  <c r="E49" i="10"/>
  <c r="H49" i="10" s="1"/>
  <c r="E50" i="10"/>
  <c r="E51" i="10"/>
  <c r="E52" i="10"/>
  <c r="E53" i="10"/>
  <c r="E54" i="10"/>
  <c r="E55" i="10"/>
  <c r="E56" i="10"/>
  <c r="H56" i="10" s="1"/>
  <c r="E57" i="10"/>
  <c r="H57" i="10" s="1"/>
  <c r="E58" i="10"/>
  <c r="E59" i="10"/>
  <c r="E10" i="10"/>
  <c r="H31" i="10"/>
  <c r="H34" i="10"/>
  <c r="H35" i="10"/>
  <c r="H36" i="10"/>
  <c r="H37" i="10"/>
  <c r="H38" i="10"/>
  <c r="H39" i="10"/>
  <c r="H42" i="10"/>
  <c r="H43" i="10"/>
  <c r="H44" i="10"/>
  <c r="H45" i="10"/>
  <c r="H46" i="10"/>
  <c r="H47" i="10"/>
  <c r="H50" i="10"/>
  <c r="H51" i="10"/>
  <c r="H52" i="10"/>
  <c r="H53" i="10"/>
  <c r="H54" i="10"/>
  <c r="H55" i="10"/>
  <c r="H58" i="10"/>
  <c r="H59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10" i="10"/>
  <c r="D30" i="10"/>
  <c r="G30" i="10" s="1"/>
  <c r="C3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10" i="10"/>
  <c r="H40" i="3"/>
  <c r="H48" i="3"/>
  <c r="H55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8" i="3"/>
  <c r="D5" i="3"/>
  <c r="H9" i="3" s="1"/>
  <c r="H11" i="10" s="1"/>
  <c r="D4" i="3"/>
  <c r="D4" i="4"/>
  <c r="E8" i="4" s="1"/>
  <c r="I20" i="10" s="1"/>
  <c r="E19" i="9"/>
  <c r="E151" i="8"/>
  <c r="E150" i="8"/>
  <c r="E149" i="8"/>
  <c r="E148" i="8"/>
  <c r="E147" i="8"/>
  <c r="F147" i="8" s="1"/>
  <c r="E146" i="8"/>
  <c r="E145" i="8"/>
  <c r="E144" i="8"/>
  <c r="E143" i="8"/>
  <c r="E142" i="8"/>
  <c r="E141" i="8"/>
  <c r="E140" i="8"/>
  <c r="E139" i="8"/>
  <c r="E138" i="8"/>
  <c r="E137" i="8"/>
  <c r="E136" i="8"/>
  <c r="E135" i="8"/>
  <c r="D11" i="2"/>
  <c r="E11" i="2"/>
  <c r="E13" i="2" s="1"/>
  <c r="F11" i="2"/>
  <c r="F13" i="2" s="1"/>
  <c r="G11" i="2"/>
  <c r="G13" i="2" s="1"/>
  <c r="G15" i="2" s="1"/>
  <c r="H11" i="2"/>
  <c r="H13" i="2" s="1"/>
  <c r="H15" i="2" s="1"/>
  <c r="I11" i="2"/>
  <c r="I13" i="2" s="1"/>
  <c r="I15" i="2" s="1"/>
  <c r="J11" i="2"/>
  <c r="J13" i="2" s="1"/>
  <c r="K11" i="2"/>
  <c r="K13" i="2" s="1"/>
  <c r="L11" i="2"/>
  <c r="L13" i="2" s="1"/>
  <c r="L15" i="2" s="1"/>
  <c r="M11" i="2"/>
  <c r="M13" i="2" s="1"/>
  <c r="N11" i="2"/>
  <c r="O11" i="2"/>
  <c r="B9" i="2"/>
  <c r="B8" i="2"/>
  <c r="G11" i="9" l="1"/>
  <c r="I11" i="9" s="1"/>
  <c r="E30" i="10"/>
  <c r="I15" i="10"/>
  <c r="H14" i="3"/>
  <c r="H39" i="3"/>
  <c r="H24" i="3"/>
  <c r="H26" i="10" s="1"/>
  <c r="I10" i="10"/>
  <c r="H32" i="3"/>
  <c r="H17" i="10"/>
  <c r="H16" i="3"/>
  <c r="H18" i="10" s="1"/>
  <c r="H56" i="3"/>
  <c r="H16" i="10"/>
  <c r="K31" i="10"/>
  <c r="L31" i="10"/>
  <c r="K33" i="10"/>
  <c r="K49" i="10"/>
  <c r="K39" i="10"/>
  <c r="K55" i="10"/>
  <c r="K51" i="10"/>
  <c r="L39" i="10"/>
  <c r="L54" i="10"/>
  <c r="K38" i="10"/>
  <c r="L35" i="10"/>
  <c r="L55" i="10"/>
  <c r="K46" i="10"/>
  <c r="L38" i="10"/>
  <c r="L43" i="10"/>
  <c r="L46" i="10"/>
  <c r="K56" i="10"/>
  <c r="K40" i="10"/>
  <c r="K32" i="10"/>
  <c r="K54" i="10"/>
  <c r="K43" i="10"/>
  <c r="K47" i="10"/>
  <c r="L51" i="10"/>
  <c r="K52" i="10"/>
  <c r="K44" i="10"/>
  <c r="K36" i="10"/>
  <c r="L59" i="10"/>
  <c r="K59" i="10"/>
  <c r="L47" i="10"/>
  <c r="K57" i="10"/>
  <c r="K48" i="10"/>
  <c r="K35" i="10"/>
  <c r="L58" i="10"/>
  <c r="L50" i="10"/>
  <c r="K58" i="10"/>
  <c r="L57" i="10"/>
  <c r="L49" i="10"/>
  <c r="L41" i="10"/>
  <c r="L33" i="10"/>
  <c r="K50" i="10"/>
  <c r="K42" i="10"/>
  <c r="K34" i="10"/>
  <c r="L52" i="10"/>
  <c r="L48" i="10"/>
  <c r="L44" i="10"/>
  <c r="L36" i="10"/>
  <c r="L32" i="10"/>
  <c r="H30" i="3"/>
  <c r="H53" i="3"/>
  <c r="H45" i="3"/>
  <c r="H37" i="3"/>
  <c r="H29" i="3"/>
  <c r="H21" i="3"/>
  <c r="H23" i="10" s="1"/>
  <c r="H13" i="3"/>
  <c r="H15" i="10" s="1"/>
  <c r="H52" i="3"/>
  <c r="H44" i="3"/>
  <c r="H36" i="3"/>
  <c r="H28" i="3"/>
  <c r="F26" i="8" s="1"/>
  <c r="H20" i="3"/>
  <c r="H22" i="10" s="1"/>
  <c r="H12" i="3"/>
  <c r="H14" i="10" s="1"/>
  <c r="H46" i="3"/>
  <c r="H22" i="3"/>
  <c r="H24" i="10" s="1"/>
  <c r="H51" i="3"/>
  <c r="H43" i="3"/>
  <c r="H35" i="3"/>
  <c r="H27" i="3"/>
  <c r="H29" i="10" s="1"/>
  <c r="H19" i="3"/>
  <c r="H21" i="10" s="1"/>
  <c r="H11" i="3"/>
  <c r="H13" i="10" s="1"/>
  <c r="H47" i="3"/>
  <c r="H31" i="3"/>
  <c r="H23" i="3"/>
  <c r="H25" i="10" s="1"/>
  <c r="H15" i="3"/>
  <c r="H54" i="3"/>
  <c r="H38" i="3"/>
  <c r="H8" i="3"/>
  <c r="H10" i="10" s="1"/>
  <c r="H50" i="3"/>
  <c r="H42" i="3"/>
  <c r="H34" i="3"/>
  <c r="H26" i="3"/>
  <c r="H28" i="10" s="1"/>
  <c r="H18" i="3"/>
  <c r="H20" i="10" s="1"/>
  <c r="K20" i="10" s="1"/>
  <c r="H10" i="3"/>
  <c r="H12" i="10" s="1"/>
  <c r="H57" i="3"/>
  <c r="H49" i="3"/>
  <c r="H41" i="3"/>
  <c r="H33" i="3"/>
  <c r="H25" i="3"/>
  <c r="H27" i="10" s="1"/>
  <c r="H17" i="3"/>
  <c r="H19" i="10" s="1"/>
  <c r="F144" i="8"/>
  <c r="F142" i="8"/>
  <c r="F137" i="8"/>
  <c r="F138" i="8"/>
  <c r="F151" i="8"/>
  <c r="F136" i="8"/>
  <c r="F135" i="8"/>
  <c r="F145" i="8"/>
  <c r="F148" i="8"/>
  <c r="F143" i="8"/>
  <c r="F150" i="8"/>
  <c r="F149" i="8"/>
  <c r="F141" i="8"/>
  <c r="E10" i="4"/>
  <c r="E9" i="4"/>
  <c r="F15" i="4"/>
  <c r="E16" i="4"/>
  <c r="F14" i="4"/>
  <c r="E15" i="4"/>
  <c r="F13" i="4"/>
  <c r="E17" i="4"/>
  <c r="E14" i="4"/>
  <c r="F12" i="4"/>
  <c r="F11" i="4"/>
  <c r="E13" i="4"/>
  <c r="E12" i="4"/>
  <c r="F8" i="4"/>
  <c r="F10" i="4"/>
  <c r="E11" i="4"/>
  <c r="F17" i="4"/>
  <c r="F9" i="4"/>
  <c r="F16" i="4"/>
  <c r="B11" i="2"/>
  <c r="D13" i="2"/>
  <c r="D15" i="2" s="1"/>
  <c r="F15" i="2"/>
  <c r="N13" i="2"/>
  <c r="N15" i="2" s="1"/>
  <c r="E15" i="2"/>
  <c r="J15" i="2"/>
  <c r="O13" i="2"/>
  <c r="O15" i="2" s="1"/>
  <c r="M15" i="2"/>
  <c r="K15" i="2"/>
  <c r="H30" i="10" l="1"/>
  <c r="L30" i="10" s="1"/>
  <c r="K10" i="10"/>
  <c r="J20" i="10"/>
  <c r="J10" i="10"/>
  <c r="L10" i="10" s="1"/>
  <c r="J15" i="10"/>
  <c r="J25" i="10"/>
  <c r="L25" i="10" s="1"/>
  <c r="I24" i="10"/>
  <c r="K24" i="10" s="1"/>
  <c r="I29" i="10"/>
  <c r="K29" i="10" s="1"/>
  <c r="I19" i="10"/>
  <c r="K19" i="10" s="1"/>
  <c r="I14" i="10"/>
  <c r="K14" i="10" s="1"/>
  <c r="J26" i="10"/>
  <c r="L26" i="10" s="1"/>
  <c r="J21" i="10"/>
  <c r="J11" i="10"/>
  <c r="L11" i="10" s="1"/>
  <c r="J16" i="10"/>
  <c r="L16" i="10" s="1"/>
  <c r="J18" i="10"/>
  <c r="L18" i="10" s="1"/>
  <c r="J28" i="10"/>
  <c r="J13" i="10"/>
  <c r="L13" i="10" s="1"/>
  <c r="J23" i="10"/>
  <c r="L23" i="10" s="1"/>
  <c r="J29" i="10"/>
  <c r="J19" i="10"/>
  <c r="L19" i="10" s="1"/>
  <c r="J14" i="10"/>
  <c r="L14" i="10" s="1"/>
  <c r="J24" i="10"/>
  <c r="L24" i="10" s="1"/>
  <c r="I17" i="10"/>
  <c r="I27" i="10"/>
  <c r="K27" i="10" s="1"/>
  <c r="I12" i="10"/>
  <c r="K12" i="10" s="1"/>
  <c r="I22" i="10"/>
  <c r="K22" i="10" s="1"/>
  <c r="I18" i="10"/>
  <c r="K18" i="10" s="1"/>
  <c r="I28" i="10"/>
  <c r="K28" i="10" s="1"/>
  <c r="I13" i="10"/>
  <c r="K13" i="10" s="1"/>
  <c r="I23" i="10"/>
  <c r="K23" i="10" s="1"/>
  <c r="I16" i="10"/>
  <c r="K16" i="10" s="1"/>
  <c r="I26" i="10"/>
  <c r="K26" i="10" s="1"/>
  <c r="I11" i="10"/>
  <c r="K11" i="10" s="1"/>
  <c r="I21" i="10"/>
  <c r="K21" i="10" s="1"/>
  <c r="J12" i="10"/>
  <c r="J27" i="10"/>
  <c r="L27" i="10" s="1"/>
  <c r="J22" i="10"/>
  <c r="L22" i="10" s="1"/>
  <c r="J17" i="10"/>
  <c r="L17" i="10" s="1"/>
  <c r="L34" i="10"/>
  <c r="L42" i="10"/>
  <c r="K41" i="10"/>
  <c r="L45" i="10"/>
  <c r="K45" i="10"/>
  <c r="L29" i="10"/>
  <c r="K17" i="10"/>
  <c r="K15" i="10"/>
  <c r="L56" i="10"/>
  <c r="L15" i="10"/>
  <c r="L20" i="10"/>
  <c r="K25" i="10"/>
  <c r="L21" i="10"/>
  <c r="L40" i="10"/>
  <c r="L12" i="10"/>
  <c r="L28" i="10"/>
  <c r="K37" i="10"/>
  <c r="L37" i="10"/>
  <c r="K53" i="10"/>
  <c r="L53" i="10"/>
  <c r="I9" i="9"/>
  <c r="I20" i="9" s="1"/>
  <c r="F139" i="8"/>
  <c r="B13" i="2"/>
  <c r="K30" i="10" l="1"/>
  <c r="D4" i="10" s="1"/>
  <c r="B11" i="1" s="1"/>
  <c r="D5" i="10"/>
  <c r="B12" i="1" s="1"/>
  <c r="B15" i="2"/>
  <c r="B17" i="2" s="1"/>
  <c r="B20" i="2" s="1"/>
  <c r="B15" i="1" l="1"/>
  <c r="B17" i="1" s="1"/>
  <c r="G11" i="8" s="1"/>
  <c r="G14" i="8"/>
  <c r="G46" i="8"/>
  <c r="G13" i="8"/>
  <c r="G21" i="8"/>
  <c r="G29" i="8"/>
  <c r="G22" i="8"/>
  <c r="G6" i="8"/>
  <c r="G28" i="8"/>
  <c r="G41" i="8"/>
  <c r="G50" i="8"/>
  <c r="G32" i="8"/>
  <c r="G52" i="8"/>
  <c r="G20" i="8"/>
  <c r="G39" i="8"/>
  <c r="G16" i="8"/>
  <c r="G7" i="8"/>
  <c r="G33" i="8"/>
  <c r="G44" i="8"/>
  <c r="G12" i="8"/>
  <c r="G36" i="8"/>
  <c r="G31" i="8"/>
  <c r="G9" i="8"/>
  <c r="G40" i="8"/>
  <c r="G8" i="8"/>
  <c r="G35" i="8"/>
  <c r="G19" i="8"/>
  <c r="G49" i="8"/>
  <c r="G26" i="8"/>
  <c r="G143" i="8"/>
  <c r="G51" i="8" l="1"/>
  <c r="G15" i="8"/>
  <c r="G17" i="8"/>
  <c r="G34" i="8"/>
  <c r="G23" i="8"/>
  <c r="G54" i="8"/>
  <c r="G38" i="8"/>
  <c r="G53" i="8"/>
  <c r="G30" i="8"/>
  <c r="G10" i="8"/>
  <c r="G18" i="8"/>
  <c r="G48" i="8"/>
  <c r="G55" i="8"/>
  <c r="G45" i="8"/>
  <c r="G43" i="8"/>
  <c r="G47" i="8"/>
  <c r="G25" i="8"/>
  <c r="G42" i="8"/>
  <c r="G24" i="8"/>
  <c r="G37" i="8"/>
  <c r="G27" i="8"/>
  <c r="G142" i="8"/>
  <c r="G151" i="8"/>
  <c r="G150" i="8"/>
  <c r="G147" i="8"/>
  <c r="G145" i="8"/>
  <c r="G144" i="8"/>
  <c r="G137" i="8"/>
  <c r="J9" i="9" s="1"/>
  <c r="G149" i="8"/>
  <c r="G148" i="8"/>
  <c r="G135" i="8"/>
  <c r="G141" i="8"/>
  <c r="G136" i="8"/>
  <c r="G139" i="8"/>
  <c r="G138" i="8"/>
  <c r="J20" i="9" l="1"/>
  <c r="I22" i="9" s="1"/>
</calcChain>
</file>

<file path=xl/sharedStrings.xml><?xml version="1.0" encoding="utf-8"?>
<sst xmlns="http://schemas.openxmlformats.org/spreadsheetml/2006/main" count="211" uniqueCount="111">
  <si>
    <t>Таким цветом в документе обозначены ячейки, в которые нужно вводить значения, актуальные для вашей организации</t>
  </si>
  <si>
    <t>На данном листе указывается целевое значение по операционной рентабельности бизнеса или направления. Все прочие значения рассчитываются исходя из параметров модели</t>
  </si>
  <si>
    <t>В среднем часов в месяце</t>
  </si>
  <si>
    <t>&lt;-- Среднее кол-во рабочих часов в месяце для одного сотрудника. Если сотрудники работают по стандартному графику (5 дней в неделю, 8 часов в день), то это значение равно 164.</t>
  </si>
  <si>
    <t>Отчисления в фонды</t>
  </si>
  <si>
    <t>&lt;-- Общий процент отлчислений на ФОТ в ПФР, ФСС, ОМС и т.д.</t>
  </si>
  <si>
    <t>Целевая операционная рентабельность</t>
  </si>
  <si>
    <t>&lt;-- Целевая операционная рентабельность. Та "отдача" от бизнеса в целом, или отдельного направления, которую менеджемент планирует получать.</t>
  </si>
  <si>
    <t>&lt;-- Рассчитывается на листе Сотрудники на основе данных о численности персонала, плановой утилизации и ставок себестоимости</t>
  </si>
  <si>
    <t>&lt;-- Рассчитывается на листе Административные затраты</t>
  </si>
  <si>
    <t>Целевая выручка (в месяц)</t>
  </si>
  <si>
    <t>&lt;-- Рассчитывается исходя из общей суммы прогнозных затрат и целевой операционной рентабельности</t>
  </si>
  <si>
    <t>Целевая валовая рентабельность проектов</t>
  </si>
  <si>
    <t>&lt;-- Целевая валовая рентабельность, с которой нужно делать каждый отдельный проект, чтобы достигать целевых значений по операционной рентабельности</t>
  </si>
  <si>
    <t>На данном листе указывается список грейдов компании (категорий квалификации сотрудников) и целевые значения утилизации для каждого грейда.</t>
  </si>
  <si>
    <t>В среднем часов в месяц</t>
  </si>
  <si>
    <t>№</t>
  </si>
  <si>
    <t>Наименование грейда</t>
  </si>
  <si>
    <t>Плановая утилизация, %</t>
  </si>
  <si>
    <t>Часы (в среднем в мес.)</t>
  </si>
  <si>
    <r>
      <rPr>
        <b/>
        <i/>
        <sz val="11"/>
        <color theme="1"/>
        <rFont val="Calibri"/>
        <family val="2"/>
        <charset val="204"/>
        <scheme val="minor"/>
      </rPr>
      <t>Утилизация</t>
    </r>
    <r>
      <rPr>
        <i/>
        <sz val="11"/>
        <color theme="1"/>
        <rFont val="Calibri"/>
        <family val="2"/>
        <charset val="204"/>
        <scheme val="minor"/>
      </rPr>
      <t xml:space="preserve"> - доля времени сотрудника, которую он тратит на внешние проекты, оплачиваемые клиентом.</t>
    </r>
  </si>
  <si>
    <t>Утилизируемые</t>
  </si>
  <si>
    <t>Неутилизируемые</t>
  </si>
  <si>
    <t>G1-стажер</t>
  </si>
  <si>
    <t>G2-младший специалист</t>
  </si>
  <si>
    <t>G3-специалист</t>
  </si>
  <si>
    <r>
      <rPr>
        <b/>
        <i/>
        <sz val="11"/>
        <color theme="1"/>
        <rFont val="Calibri"/>
        <family val="2"/>
        <charset val="204"/>
        <scheme val="minor"/>
      </rPr>
      <t>Утилизируемые часы в среднем в месяц</t>
    </r>
    <r>
      <rPr>
        <i/>
        <sz val="11"/>
        <color theme="1"/>
        <rFont val="Calibri"/>
        <family val="2"/>
        <charset val="204"/>
        <scheme val="minor"/>
      </rPr>
      <t xml:space="preserve"> - кол-во часов в месяц, которое по плану должно быть израсходовано на оплачиваемые клиентами проекты. Рассчитывается в соответствии с плановой утилизацией для каждого грейда</t>
    </r>
  </si>
  <si>
    <t>G4-старший специалист</t>
  </si>
  <si>
    <t>G5-руководитель команды</t>
  </si>
  <si>
    <r>
      <rPr>
        <b/>
        <i/>
        <sz val="11"/>
        <color theme="1"/>
        <rFont val="Calibri"/>
        <family val="2"/>
        <charset val="204"/>
        <scheme val="minor"/>
      </rPr>
      <t>Неутилизируемые часы в среднем в месяц</t>
    </r>
    <r>
      <rPr>
        <i/>
        <sz val="11"/>
        <color theme="1"/>
        <rFont val="Calibri"/>
        <family val="2"/>
        <charset val="204"/>
        <scheme val="minor"/>
      </rPr>
      <t xml:space="preserve"> - кол-во часов в месяц, которое по плану может быть израсходовано на неоплачиваемые проекты (внутренние проекты, обучение, наставничество, простой). Рассчитывается в соответствии с плановой утилизацией для каждого грейда.</t>
    </r>
  </si>
  <si>
    <t>На данном листе указывается список ролей проектных сотрудников, которые есть в компании.</t>
  </si>
  <si>
    <t>Наименование роли</t>
  </si>
  <si>
    <t>Руководитель проектов</t>
  </si>
  <si>
    <t>Аналитик</t>
  </si>
  <si>
    <t>Консультант</t>
  </si>
  <si>
    <t>Аудитор</t>
  </si>
  <si>
    <r>
      <t xml:space="preserve">Работать с данным листом нужно следующим образом:
- В колонке </t>
    </r>
    <r>
      <rPr>
        <b/>
        <i/>
        <sz val="11"/>
        <color theme="1"/>
        <rFont val="Calibri"/>
        <family val="2"/>
        <charset val="204"/>
        <scheme val="minor"/>
      </rPr>
      <t>Роль</t>
    </r>
    <r>
      <rPr>
        <i/>
        <sz val="11"/>
        <color theme="1"/>
        <rFont val="Calibri"/>
        <family val="2"/>
        <charset val="204"/>
        <scheme val="minor"/>
      </rPr>
      <t xml:space="preserve"> выбирается роль сотрудника из списка ролей (лист Роли).
- В колонке </t>
    </r>
    <r>
      <rPr>
        <b/>
        <i/>
        <sz val="11"/>
        <color theme="1"/>
        <rFont val="Calibri"/>
        <family val="2"/>
        <charset val="204"/>
        <scheme val="minor"/>
      </rPr>
      <t>Грейд</t>
    </r>
    <r>
      <rPr>
        <i/>
        <sz val="11"/>
        <color theme="1"/>
        <rFont val="Calibri"/>
        <family val="2"/>
        <charset val="204"/>
        <scheme val="minor"/>
      </rPr>
      <t xml:space="preserve"> выбирается грейд сотруднка из списка грейдов (лист Грейды).
- В колонке </t>
    </r>
    <r>
      <rPr>
        <b/>
        <i/>
        <sz val="11"/>
        <color theme="1"/>
        <rFont val="Calibri"/>
        <family val="2"/>
        <charset val="204"/>
        <scheme val="minor"/>
      </rPr>
      <t>Оклад с НДФЛ (в месяц)</t>
    </r>
    <r>
      <rPr>
        <i/>
        <sz val="11"/>
        <color theme="1"/>
        <rFont val="Calibri"/>
        <family val="2"/>
        <charset val="204"/>
        <scheme val="minor"/>
      </rPr>
      <t xml:space="preserve"> указывается среднемесячный оклад сотрудника в указанной роли с указанным грейдом.
- В колонке </t>
    </r>
    <r>
      <rPr>
        <b/>
        <i/>
        <sz val="11"/>
        <color theme="1"/>
        <rFont val="Calibri"/>
        <family val="2"/>
        <charset val="204"/>
        <scheme val="minor"/>
      </rPr>
      <t>Доп. вылпаны с НДФЛ (в год)</t>
    </r>
    <r>
      <rPr>
        <i/>
        <sz val="11"/>
        <color theme="1"/>
        <rFont val="Calibri"/>
        <family val="2"/>
        <charset val="204"/>
        <scheme val="minor"/>
      </rPr>
      <t xml:space="preserve"> указываются дополнительные выплаты (например премии), если они предусмотрены для сотрудников с указанной ролью и грейдом.
- В результате рассчитывается усредненная управленческая ставка себестоимости за час работы сотрудника с указанной ролью и грейдом, с учетом НДФЛ и отчислений в фонды.
Для примера см. лист </t>
    </r>
    <r>
      <rPr>
        <b/>
        <i/>
        <sz val="11"/>
        <color theme="1"/>
        <rFont val="Calibri"/>
        <family val="2"/>
        <charset val="204"/>
        <scheme val="minor"/>
      </rPr>
      <t>Пример расчета себестоимости</t>
    </r>
  </si>
  <si>
    <t>Роль</t>
  </si>
  <si>
    <t>Грейд</t>
  </si>
  <si>
    <t>Index (технический столбец)</t>
  </si>
  <si>
    <t>Оклад с НДФЛ (в месяц)</t>
  </si>
  <si>
    <t>Доп. выплаты с НДФЛ (в год)</t>
  </si>
  <si>
    <t>Ставка себестоимости (в час)</t>
  </si>
  <si>
    <r>
      <t xml:space="preserve">Работать с данным листом нужно следующим образом:
- В колонке </t>
    </r>
    <r>
      <rPr>
        <b/>
        <i/>
        <sz val="11"/>
        <color theme="1"/>
        <rFont val="Calibri"/>
        <family val="2"/>
        <charset val="204"/>
        <scheme val="minor"/>
      </rPr>
      <t>Кол-во сотрудников в шате</t>
    </r>
    <r>
      <rPr>
        <i/>
        <sz val="11"/>
        <color theme="1"/>
        <rFont val="Calibri"/>
        <family val="2"/>
        <charset val="204"/>
        <scheme val="minor"/>
      </rPr>
      <t xml:space="preserve"> указывается кол-во сотрудников с выбранной ролью и грейдом.
- В колонке </t>
    </r>
    <r>
      <rPr>
        <b/>
        <i/>
        <sz val="11"/>
        <color theme="1"/>
        <rFont val="Calibri"/>
        <family val="2"/>
        <charset val="204"/>
        <scheme val="minor"/>
      </rPr>
      <t>Утилизированные часы (общие)</t>
    </r>
    <r>
      <rPr>
        <i/>
        <sz val="11"/>
        <color theme="1"/>
        <rFont val="Calibri"/>
        <family val="2"/>
        <charset val="204"/>
        <scheme val="minor"/>
      </rPr>
      <t xml:space="preserve"> рассчитывается общее кол-во утилизируемых часов, с учетом кол-ва сотрудников в шатате.
- В колонке </t>
    </r>
    <r>
      <rPr>
        <b/>
        <i/>
        <sz val="11"/>
        <color theme="1"/>
        <rFont val="Calibri"/>
        <family val="2"/>
        <charset val="204"/>
        <scheme val="minor"/>
      </rPr>
      <t>Неутилированные часы (общие)</t>
    </r>
    <r>
      <rPr>
        <i/>
        <sz val="11"/>
        <color theme="1"/>
        <rFont val="Calibri"/>
        <family val="2"/>
        <charset val="204"/>
        <scheme val="minor"/>
      </rPr>
      <t xml:space="preserve"> рассчитывается общее кол-во неутилизируемых часов, с учетом кол-ва сотрудников в шатате.
- В колонках </t>
    </r>
    <r>
      <rPr>
        <b/>
        <i/>
        <sz val="11"/>
        <color theme="1"/>
        <rFont val="Calibri"/>
        <family val="2"/>
        <charset val="204"/>
        <scheme val="minor"/>
      </rPr>
      <t>Себестоимость</t>
    </r>
    <r>
      <rPr>
        <i/>
        <sz val="11"/>
        <color theme="1"/>
        <rFont val="Calibri"/>
        <family val="2"/>
        <charset val="204"/>
        <scheme val="minor"/>
      </rPr>
      <t xml:space="preserve"> рассчитывается общая себестоимость утилизируемых и не утилизируемых часов.</t>
    </r>
  </si>
  <si>
    <t>Средняя себестоимость проектов (в месяц)</t>
  </si>
  <si>
    <t>&lt;-- Общая себестоимость утилизируемых часов. Прямые затраты на проекты по статье "Себестоимость труда"</t>
  </si>
  <si>
    <t>Средние накладные затраты на недоутилизацию (в месяц)</t>
  </si>
  <si>
    <t>&lt;-- Общая стоиомость неутилизируемых часов. Косвенные накладные расходы компании</t>
  </si>
  <si>
    <t>Кол-во сотрудников в штате</t>
  </si>
  <si>
    <t>Утилизация</t>
  </si>
  <si>
    <t>Ставка себестоимости</t>
  </si>
  <si>
    <t>Часы</t>
  </si>
  <si>
    <t>Себестоимость</t>
  </si>
  <si>
    <t>Утилизированные часы (общие)</t>
  </si>
  <si>
    <t>Нутилизированные часы (общие)</t>
  </si>
  <si>
    <t>Утилизированных часов (общая)</t>
  </si>
  <si>
    <t>Нутилизированных часов (общая)</t>
  </si>
  <si>
    <r>
      <t xml:space="preserve">Работать с данным листом нужно следующим образом:
- В колонке </t>
    </r>
    <r>
      <rPr>
        <b/>
        <i/>
        <sz val="11"/>
        <color theme="1"/>
        <rFont val="Calibri"/>
        <family val="2"/>
        <charset val="204"/>
        <scheme val="minor"/>
      </rPr>
      <t>Статья</t>
    </r>
    <r>
      <rPr>
        <i/>
        <sz val="11"/>
        <color theme="1"/>
        <rFont val="Calibri"/>
        <family val="2"/>
        <charset val="204"/>
        <scheme val="minor"/>
      </rPr>
      <t xml:space="preserve"> указывается статья косвенных административных затрат
- В колонке </t>
    </r>
    <r>
      <rPr>
        <b/>
        <i/>
        <sz val="11"/>
        <color theme="1"/>
        <rFont val="Calibri"/>
        <family val="2"/>
        <charset val="204"/>
        <scheme val="minor"/>
      </rPr>
      <t>Сумма (в среднем в месяц)</t>
    </r>
    <r>
      <rPr>
        <i/>
        <sz val="11"/>
        <color theme="1"/>
        <rFont val="Calibri"/>
        <family val="2"/>
        <charset val="204"/>
        <scheme val="minor"/>
      </rPr>
      <t xml:space="preserve"> указывается средняя по году сумма административных затрат по данной статье</t>
    </r>
  </si>
  <si>
    <t>Средние административные затрат (в месяц)</t>
  </si>
  <si>
    <t>Статья</t>
  </si>
  <si>
    <t>Сумма (в среднем в месяц)</t>
  </si>
  <si>
    <t>Аренда офиса</t>
  </si>
  <si>
    <t>Оборудование</t>
  </si>
  <si>
    <t>Управление офисом</t>
  </si>
  <si>
    <t>Маркетинг и реклама</t>
  </si>
  <si>
    <t>Прочее</t>
  </si>
  <si>
    <t>Зарплата ТОП-менеджмента</t>
  </si>
  <si>
    <t>На данном листе на основе данных о себестоимости сотрудников и данных о целевой валовой рентабельности проектов рассчитываются внешние тарифные ставки, по которым время сотрудников нужно продавать клиентам.</t>
  </si>
  <si>
    <t>Тариф</t>
  </si>
  <si>
    <t>Подразделение</t>
  </si>
  <si>
    <t>Должность</t>
  </si>
  <si>
    <t>index</t>
  </si>
  <si>
    <t>Проектный офис</t>
  </si>
  <si>
    <t>Руководитель проекта</t>
  </si>
  <si>
    <t>Отдел консалтинга</t>
  </si>
  <si>
    <t>Отдел аудита</t>
  </si>
  <si>
    <t>Клиент</t>
  </si>
  <si>
    <t>ООО "Ромашка"</t>
  </si>
  <si>
    <t>Проект</t>
  </si>
  <si>
    <t>Разработка управленческой отчетности</t>
  </si>
  <si>
    <t>Исполнители</t>
  </si>
  <si>
    <t>Оценка часов</t>
  </si>
  <si>
    <t>Себестоимость проекта</t>
  </si>
  <si>
    <t>Выручка</t>
  </si>
  <si>
    <t>Итого</t>
  </si>
  <si>
    <t>Плановая валовая рентабельность</t>
  </si>
  <si>
    <t>Среднее кол-во рабочих часов в месяц</t>
  </si>
  <si>
    <t>Пенсионные отчисления</t>
  </si>
  <si>
    <t>Медицинское страхование</t>
  </si>
  <si>
    <t>Социальное страхование</t>
  </si>
  <si>
    <t>Отчисления в ФСС</t>
  </si>
  <si>
    <t>Консультант (G2-младший специалист)</t>
  </si>
  <si>
    <t>Итого в год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</si>
  <si>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</si>
  <si>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</si>
  <si>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</si>
  <si>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</si>
  <si>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</si>
  <si>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</si>
  <si>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</si>
  <si>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</si>
  <si>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</si>
  <si>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</si>
  <si>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</si>
  <si>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</si>
  <si>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Зарплата (с учетом НДФЛ)</t>
  </si>
  <si>
    <t>Прочие выплаты (с учетом НДФЛ)</t>
  </si>
  <si>
    <t>Итого выплаты</t>
  </si>
  <si>
    <t>Итого с учетом отчислений</t>
  </si>
  <si>
    <t>В среднем в месяц</t>
  </si>
  <si>
    <t>В среднем в 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</si>
</sst>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₽&quot;_-;\-* #,##0.00\ &quot;₽&quot;_-;_-* &quot;-&quot;??\ &quot;₽&quot;_-;_-@_-"/>
    <numFmt numFmtId="165" formatCode="_-* #,##0.00_-;\-* #,##0.00_-;_-* &quot;-&quot;??_-;_-@_-"/>
    <numFmt numFmtId="166" formatCode="#,##0.00\ &quot;₽&quot;"/>
    <numFmt numFmtId="167" formatCode="0.0%"/>
    <numFmt numFmtId="168" formatCode="#,##0\ &quot;₽&quot;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4" tint="-0.249977111117893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6" fillId="0" borderId="0" xfId="0" applyFont="1" applyAlignment="1">
      <alignment horizontal="right"/>
    </xf>
    <xf numFmtId="166" fontId="0" fillId="0" borderId="0" xfId="0" applyNumberFormat="1"/>
    <xf numFmtId="0" fontId="3" fillId="0" borderId="0" xfId="0" applyFont="1"/>
    <xf numFmtId="166" fontId="0" fillId="3" borderId="0" xfId="0" applyNumberFormat="1" applyFill="1"/>
    <xf numFmtId="0" fontId="0" fillId="3" borderId="0" xfId="0" applyFill="1"/>
    <xf numFmtId="0" fontId="3" fillId="3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/>
    <xf numFmtId="0" fontId="6" fillId="4" borderId="0" xfId="0" applyFont="1" applyFill="1" applyAlignment="1">
      <alignment horizontal="right"/>
    </xf>
    <xf numFmtId="166" fontId="0" fillId="4" borderId="0" xfId="0" applyNumberFormat="1" applyFill="1"/>
    <xf numFmtId="0" fontId="0" fillId="4" borderId="0" xfId="0" applyFill="1"/>
    <xf numFmtId="166" fontId="2" fillId="0" borderId="0" xfId="0" applyNumberFormat="1" applyFont="1"/>
    <xf numFmtId="167" fontId="6" fillId="0" borderId="0" xfId="2" applyNumberFormat="1" applyFont="1"/>
    <xf numFmtId="0" fontId="3" fillId="5" borderId="0" xfId="0" applyFont="1" applyFill="1"/>
    <xf numFmtId="0" fontId="6" fillId="5" borderId="0" xfId="0" applyFont="1" applyFill="1" applyAlignment="1">
      <alignment horizontal="right"/>
    </xf>
    <xf numFmtId="0" fontId="0" fillId="5" borderId="0" xfId="0" applyFill="1"/>
    <xf numFmtId="0" fontId="3" fillId="0" borderId="0" xfId="0" applyFont="1" applyAlignment="1">
      <alignment horizontal="left" vertical="center" wrapText="1"/>
    </xf>
    <xf numFmtId="166" fontId="8" fillId="0" borderId="0" xfId="0" applyNumberFormat="1" applyFont="1"/>
    <xf numFmtId="0" fontId="8" fillId="0" borderId="0" xfId="0" applyFont="1"/>
    <xf numFmtId="0" fontId="9" fillId="0" borderId="0" xfId="0" applyFont="1"/>
    <xf numFmtId="0" fontId="7" fillId="0" borderId="0" xfId="0" applyFont="1"/>
    <xf numFmtId="168" fontId="0" fillId="0" borderId="0" xfId="0" applyNumberFormat="1"/>
    <xf numFmtId="0" fontId="0" fillId="0" borderId="0" xfId="0" applyAlignment="1">
      <alignment horizontal="left"/>
    </xf>
    <xf numFmtId="0" fontId="7" fillId="3" borderId="0" xfId="0" applyFont="1" applyFill="1"/>
    <xf numFmtId="168" fontId="0" fillId="3" borderId="0" xfId="0" applyNumberFormat="1" applyFill="1"/>
    <xf numFmtId="168" fontId="7" fillId="3" borderId="0" xfId="0" applyNumberFormat="1" applyFont="1" applyFill="1"/>
    <xf numFmtId="0" fontId="7" fillId="4" borderId="0" xfId="0" applyFont="1" applyFill="1"/>
    <xf numFmtId="168" fontId="7" fillId="4" borderId="0" xfId="0" applyNumberFormat="1" applyFont="1" applyFill="1"/>
    <xf numFmtId="0" fontId="3" fillId="0" borderId="0" xfId="0" applyFont="1" applyAlignment="1">
      <alignment horizontal="left"/>
    </xf>
    <xf numFmtId="0" fontId="3" fillId="3" borderId="0" xfId="0" applyFont="1" applyFill="1" applyAlignment="1">
      <alignment vertical="top"/>
    </xf>
    <xf numFmtId="168" fontId="10" fillId="3" borderId="0" xfId="0" applyNumberFormat="1" applyFont="1" applyFill="1"/>
    <xf numFmtId="0" fontId="6" fillId="0" borderId="0" xfId="0" applyFont="1" applyAlignment="1">
      <alignment wrapText="1"/>
    </xf>
    <xf numFmtId="0" fontId="0" fillId="3" borderId="0" xfId="0" applyFill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0" fillId="2" borderId="0" xfId="0" applyFill="1"/>
    <xf numFmtId="0" fontId="6" fillId="2" borderId="0" xfId="0" applyFont="1" applyFill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0" fontId="0" fillId="2" borderId="0" xfId="0" applyFill="1" applyProtection="1">
      <protection locked="0"/>
    </xf>
    <xf numFmtId="9" fontId="0" fillId="2" borderId="0" xfId="2" applyFont="1" applyFill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>
      <alignment vertical="top"/>
    </xf>
    <xf numFmtId="0" fontId="3" fillId="3" borderId="0" xfId="0" applyFont="1" applyFill="1" applyAlignment="1">
      <alignment horizontal="left" vertical="top" wrapText="1"/>
    </xf>
    <xf numFmtId="166" fontId="0" fillId="2" borderId="0" xfId="0" applyNumberFormat="1" applyFill="1" applyProtection="1">
      <protection locked="0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wrapText="1"/>
    </xf>
    <xf numFmtId="2" fontId="0" fillId="0" borderId="0" xfId="2" applyNumberFormat="1" applyFont="1"/>
    <xf numFmtId="2" fontId="0" fillId="0" borderId="0" xfId="0" applyNumberFormat="1"/>
    <xf numFmtId="10" fontId="0" fillId="0" borderId="0" xfId="2" applyNumberFormat="1" applyFont="1"/>
    <xf numFmtId="164" fontId="0" fillId="0" borderId="0" xfId="0" applyNumberFormat="1"/>
    <xf numFmtId="164" fontId="0" fillId="6" borderId="0" xfId="0" applyNumberFormat="1" applyFill="1"/>
    <xf numFmtId="164" fontId="0" fillId="4" borderId="0" xfId="0" applyNumberFormat="1" applyFill="1"/>
    <xf numFmtId="166" fontId="0" fillId="0" borderId="0" xfId="1" applyNumberFormat="1" applyFont="1" applyFill="1" applyProtection="1">
      <protection locked="0"/>
    </xf>
    <xf numFmtId="0" fontId="7" fillId="0" borderId="0" xfId="0" applyFont="1" applyAlignment="1">
      <alignment vertical="top"/>
    </xf>
    <xf numFmtId="166" fontId="4" fillId="0" borderId="0" xfId="0" applyNumberFormat="1" applyFont="1" applyAlignment="1">
      <alignment vertical="top"/>
    </xf>
    <xf numFmtId="166" fontId="7" fillId="0" borderId="0" xfId="0" applyNumberFormat="1" applyFont="1" applyAlignment="1">
      <alignment vertical="top"/>
    </xf>
    <xf numFmtId="9" fontId="4" fillId="0" borderId="0" xfId="2" applyFont="1" applyAlignment="1">
      <alignment vertical="top"/>
    </xf>
    <xf numFmtId="0" fontId="6" fillId="2" borderId="0" xfId="0" applyFont="1" applyFill="1" applyAlignment="1" applyProtection="1">
      <alignment vertical="top"/>
      <protection locked="0"/>
    </xf>
    <xf numFmtId="167" fontId="6" fillId="2" borderId="0" xfId="2" applyNumberFormat="1" applyFont="1" applyFill="1" applyAlignment="1" applyProtection="1">
      <alignment vertical="top"/>
      <protection locked="0"/>
    </xf>
    <xf numFmtId="9" fontId="4" fillId="2" borderId="0" xfId="2" applyFont="1" applyFill="1" applyAlignment="1" applyProtection="1">
      <alignment vertical="top"/>
      <protection locked="0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right"/>
    </xf>
    <xf numFmtId="9" fontId="10" fillId="3" borderId="0" xfId="2" applyFont="1" applyFill="1"/>
    <xf numFmtId="0" fontId="0" fillId="3" borderId="0" xfId="0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9" fontId="1" fillId="3" borderId="0" xfId="2" applyFont="1" applyFill="1" applyAlignment="1">
      <alignment horizontal="center" vertical="center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vertical="top" wrapText="1"/>
    </xf>
    <xf numFmtId="0" fontId="3" fillId="0" borderId="0" xfId="0" applyFont="1" applyAlignment="1">
      <alignment horizontal="left"/>
    </xf>
    <xf numFmtId="0" fontId="10" fillId="3" borderId="0" xfId="0" applyFont="1" applyFill="1" applyAlignment="1">
      <alignment horizontal="left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D04E4-F23C-4AE8-9122-C0620A92939F}">
  <dimension ref="A1:D17"/>
  <sheetViews>
    <sheetView tabSelected="1" workbookViewId="0">
      <selection activeCell="M5" sqref="M5"/>
    </sheetView>
  </sheetViews>
  <sheetFormatPr defaultRowHeight="15"/>
  <cols>
    <col min="1" max="1" width="69.42578125" customWidth="1"/>
    <col min="2" max="2" width="48" customWidth="1"/>
    <col min="4" max="4" width="45.7109375" customWidth="1"/>
  </cols>
  <sheetData>
    <row r="1" spans="1:4" ht="42" customHeight="1">
      <c r="B1" s="36" t="s">
        <v>0</v>
      </c>
    </row>
    <row r="2" spans="1:4" ht="45">
      <c r="A2" s="32" t="s">
        <v>1</v>
      </c>
    </row>
    <row r="3" spans="1:4">
      <c r="A3" s="32"/>
    </row>
    <row r="5" spans="1:4" ht="60">
      <c r="A5" s="43" t="s">
        <v>2</v>
      </c>
      <c r="B5" s="59">
        <v>164</v>
      </c>
      <c r="C5" s="37"/>
      <c r="D5" s="38" t="s">
        <v>3</v>
      </c>
    </row>
    <row r="6" spans="1:4" ht="30">
      <c r="A6" s="43" t="s">
        <v>4</v>
      </c>
      <c r="B6" s="60">
        <v>0.30199999999999999</v>
      </c>
      <c r="D6" s="38" t="s">
        <v>5</v>
      </c>
    </row>
    <row r="9" spans="1:4" ht="60">
      <c r="A9" s="39" t="s">
        <v>6</v>
      </c>
      <c r="B9" s="61">
        <v>0.15</v>
      </c>
      <c r="C9" s="37"/>
      <c r="D9" s="38" t="s">
        <v>7</v>
      </c>
    </row>
    <row r="11" spans="1:4" ht="45">
      <c r="A11" s="55" t="str">
        <f>Сотрудники!C4</f>
        <v>Средняя себестоимость проектов (в месяц)</v>
      </c>
      <c r="B11" s="57">
        <f>Сотрудники!D4</f>
        <v>3161093.25</v>
      </c>
      <c r="C11" s="37"/>
      <c r="D11" s="38" t="s">
        <v>8</v>
      </c>
    </row>
    <row r="12" spans="1:4" ht="45">
      <c r="A12" s="55" t="str">
        <f>Сотрудники!C5</f>
        <v>Средние накладные затраты на недоутилизацию (в месяц)</v>
      </c>
      <c r="B12" s="57">
        <f>Сотрудники!D5</f>
        <v>978181.75</v>
      </c>
      <c r="C12" s="37"/>
      <c r="D12" s="38" t="s">
        <v>8</v>
      </c>
    </row>
    <row r="13" spans="1:4" ht="30">
      <c r="A13" s="55" t="str">
        <f>'Административные затраты'!B4</f>
        <v>Средние административные затрат (в месяц)</v>
      </c>
      <c r="B13" s="57">
        <f>'Административные затраты'!C4</f>
        <v>1495000</v>
      </c>
      <c r="C13" s="37"/>
      <c r="D13" s="38" t="s">
        <v>9</v>
      </c>
    </row>
    <row r="15" spans="1:4" ht="45">
      <c r="A15" s="39" t="s">
        <v>10</v>
      </c>
      <c r="B15" s="56">
        <f>(B11+B12+B13)/(1-TargetOperationMargin)</f>
        <v>6628558.823529412</v>
      </c>
      <c r="D15" s="38" t="s">
        <v>11</v>
      </c>
    </row>
    <row r="17" spans="1:4" ht="60">
      <c r="A17" s="39" t="s">
        <v>12</v>
      </c>
      <c r="B17" s="58">
        <f>(B15-B11)/B15</f>
        <v>0.52311002524725903</v>
      </c>
      <c r="D17" s="38" t="s">
        <v>13</v>
      </c>
    </row>
  </sheetData>
  <sheetProtection sheet="1" formatCells="0" formatColumns="0" formatRows="0" insertColumns="0" insertRow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F7913-DCBF-48A2-B3CA-321716FADCB0}">
  <dimension ref="B2:L23"/>
  <sheetViews>
    <sheetView workbookViewId="0">
      <selection activeCell="C2" sqref="C2:D2"/>
    </sheetView>
  </sheetViews>
  <sheetFormatPr defaultRowHeight="15"/>
  <cols>
    <col min="2" max="2" width="6" customWidth="1"/>
    <col min="3" max="3" width="26.140625" bestFit="1" customWidth="1"/>
    <col min="4" max="4" width="23.5703125" bestFit="1" customWidth="1"/>
    <col min="5" max="5" width="18.42578125" customWidth="1"/>
    <col min="6" max="6" width="19.42578125" customWidth="1"/>
  </cols>
  <sheetData>
    <row r="2" spans="2:12" ht="63" customHeight="1">
      <c r="C2" s="67" t="s">
        <v>14</v>
      </c>
      <c r="D2" s="67"/>
    </row>
    <row r="4" spans="2:12">
      <c r="C4" s="8" t="s">
        <v>15</v>
      </c>
      <c r="D4" s="8">
        <f>HoursPerMonth</f>
        <v>164</v>
      </c>
    </row>
    <row r="5" spans="2:12">
      <c r="C5" s="8"/>
      <c r="D5" s="8"/>
    </row>
    <row r="6" spans="2:12" ht="28.5" customHeight="1">
      <c r="B6" s="65" t="s">
        <v>16</v>
      </c>
      <c r="C6" s="65" t="s">
        <v>17</v>
      </c>
      <c r="D6" s="68" t="s">
        <v>18</v>
      </c>
      <c r="E6" s="65" t="s">
        <v>19</v>
      </c>
      <c r="F6" s="65"/>
      <c r="H6" s="66" t="s">
        <v>20</v>
      </c>
      <c r="I6" s="66"/>
      <c r="J6" s="66"/>
      <c r="K6" s="66"/>
      <c r="L6" s="66"/>
    </row>
    <row r="7" spans="2:12" ht="25.5" customHeight="1">
      <c r="B7" s="65"/>
      <c r="C7" s="65"/>
      <c r="D7" s="68"/>
      <c r="E7" s="33" t="s">
        <v>21</v>
      </c>
      <c r="F7" s="33" t="s">
        <v>22</v>
      </c>
      <c r="H7" s="66"/>
      <c r="I7" s="66"/>
      <c r="J7" s="66"/>
      <c r="K7" s="66"/>
      <c r="L7" s="66"/>
    </row>
    <row r="8" spans="2:12">
      <c r="B8" s="23">
        <v>1</v>
      </c>
      <c r="C8" s="40" t="s">
        <v>23</v>
      </c>
      <c r="D8" s="41">
        <v>0.4</v>
      </c>
      <c r="E8" s="49">
        <f t="shared" ref="E8:E17" si="0">$D$4*D8</f>
        <v>65.600000000000009</v>
      </c>
      <c r="F8" s="49">
        <f>$D$4*(1-D8)</f>
        <v>98.399999999999991</v>
      </c>
      <c r="H8" s="66"/>
      <c r="I8" s="66"/>
      <c r="J8" s="66"/>
      <c r="K8" s="66"/>
      <c r="L8" s="66"/>
    </row>
    <row r="9" spans="2:12">
      <c r="B9" s="23">
        <v>2</v>
      </c>
      <c r="C9" s="40" t="s">
        <v>24</v>
      </c>
      <c r="D9" s="41">
        <v>0.75</v>
      </c>
      <c r="E9" s="49">
        <f t="shared" si="0"/>
        <v>123</v>
      </c>
      <c r="F9" s="49">
        <f t="shared" ref="F9:F17" si="1">$D$4*(1-D9)</f>
        <v>41</v>
      </c>
    </row>
    <row r="10" spans="2:12">
      <c r="B10" s="23">
        <v>3</v>
      </c>
      <c r="C10" s="40" t="s">
        <v>25</v>
      </c>
      <c r="D10" s="41">
        <v>0.85</v>
      </c>
      <c r="E10" s="49">
        <f t="shared" si="0"/>
        <v>139.4</v>
      </c>
      <c r="F10" s="49">
        <f t="shared" si="1"/>
        <v>24.600000000000005</v>
      </c>
      <c r="H10" s="67" t="s">
        <v>26</v>
      </c>
      <c r="I10" s="67"/>
      <c r="J10" s="67"/>
      <c r="K10" s="67"/>
      <c r="L10" s="67"/>
    </row>
    <row r="11" spans="2:12">
      <c r="B11" s="23">
        <v>4</v>
      </c>
      <c r="C11" s="40" t="s">
        <v>27</v>
      </c>
      <c r="D11" s="41">
        <v>0.8</v>
      </c>
      <c r="E11" s="49">
        <f t="shared" si="0"/>
        <v>131.20000000000002</v>
      </c>
      <c r="F11" s="49">
        <f t="shared" si="1"/>
        <v>32.79999999999999</v>
      </c>
      <c r="H11" s="67"/>
      <c r="I11" s="67"/>
      <c r="J11" s="67"/>
      <c r="K11" s="67"/>
      <c r="L11" s="67"/>
    </row>
    <row r="12" spans="2:12">
      <c r="B12" s="23">
        <v>5</v>
      </c>
      <c r="C12" s="40" t="s">
        <v>28</v>
      </c>
      <c r="D12" s="41">
        <v>0.75</v>
      </c>
      <c r="E12" s="49">
        <f t="shared" si="0"/>
        <v>123</v>
      </c>
      <c r="F12" s="49">
        <f t="shared" si="1"/>
        <v>41</v>
      </c>
      <c r="H12" s="67"/>
      <c r="I12" s="67"/>
      <c r="J12" s="67"/>
      <c r="K12" s="67"/>
      <c r="L12" s="67"/>
    </row>
    <row r="13" spans="2:12">
      <c r="B13" s="23">
        <v>6</v>
      </c>
      <c r="C13" s="40"/>
      <c r="D13" s="40"/>
      <c r="E13" s="49">
        <f t="shared" si="0"/>
        <v>0</v>
      </c>
      <c r="F13" s="49">
        <f t="shared" si="1"/>
        <v>164</v>
      </c>
      <c r="H13" s="67"/>
      <c r="I13" s="67"/>
      <c r="J13" s="67"/>
      <c r="K13" s="67"/>
      <c r="L13" s="67"/>
    </row>
    <row r="14" spans="2:12">
      <c r="B14" s="23">
        <v>7</v>
      </c>
      <c r="C14" s="40"/>
      <c r="D14" s="40"/>
      <c r="E14" s="49">
        <f t="shared" si="0"/>
        <v>0</v>
      </c>
      <c r="F14" s="49">
        <f t="shared" si="1"/>
        <v>164</v>
      </c>
      <c r="H14" s="67"/>
      <c r="I14" s="67"/>
      <c r="J14" s="67"/>
      <c r="K14" s="67"/>
      <c r="L14" s="67"/>
    </row>
    <row r="15" spans="2:12">
      <c r="B15" s="23">
        <v>8</v>
      </c>
      <c r="C15" s="40"/>
      <c r="D15" s="40"/>
      <c r="E15" s="49">
        <f t="shared" si="0"/>
        <v>0</v>
      </c>
      <c r="F15" s="49">
        <f t="shared" si="1"/>
        <v>164</v>
      </c>
      <c r="H15" s="67"/>
      <c r="I15" s="67"/>
      <c r="J15" s="67"/>
      <c r="K15" s="67"/>
      <c r="L15" s="67"/>
    </row>
    <row r="16" spans="2:12">
      <c r="B16" s="23">
        <v>9</v>
      </c>
      <c r="C16" s="40"/>
      <c r="D16" s="40"/>
      <c r="E16" s="49">
        <f t="shared" si="0"/>
        <v>0</v>
      </c>
      <c r="F16" s="49">
        <f t="shared" si="1"/>
        <v>164</v>
      </c>
    </row>
    <row r="17" spans="2:12">
      <c r="B17" s="23">
        <v>10</v>
      </c>
      <c r="C17" s="40"/>
      <c r="D17" s="40"/>
      <c r="E17" s="49">
        <f t="shared" si="0"/>
        <v>0</v>
      </c>
      <c r="F17" s="49">
        <f t="shared" si="1"/>
        <v>164</v>
      </c>
      <c r="H17" s="67" t="s">
        <v>29</v>
      </c>
      <c r="I17" s="67"/>
      <c r="J17" s="67"/>
      <c r="K17" s="67"/>
      <c r="L17" s="67"/>
    </row>
    <row r="18" spans="2:12">
      <c r="H18" s="67"/>
      <c r="I18" s="67"/>
      <c r="J18" s="67"/>
      <c r="K18" s="67"/>
      <c r="L18" s="67"/>
    </row>
    <row r="19" spans="2:12">
      <c r="H19" s="67"/>
      <c r="I19" s="67"/>
      <c r="J19" s="67"/>
      <c r="K19" s="67"/>
      <c r="L19" s="67"/>
    </row>
    <row r="20" spans="2:12">
      <c r="H20" s="67"/>
      <c r="I20" s="67"/>
      <c r="J20" s="67"/>
      <c r="K20" s="67"/>
      <c r="L20" s="67"/>
    </row>
    <row r="21" spans="2:12">
      <c r="H21" s="67"/>
      <c r="I21" s="67"/>
      <c r="J21" s="67"/>
      <c r="K21" s="67"/>
      <c r="L21" s="67"/>
    </row>
    <row r="22" spans="2:12">
      <c r="H22" s="67"/>
      <c r="I22" s="67"/>
      <c r="J22" s="67"/>
      <c r="K22" s="67"/>
      <c r="L22" s="67"/>
    </row>
    <row r="23" spans="2:12">
      <c r="H23" s="67"/>
      <c r="I23" s="67"/>
      <c r="J23" s="67"/>
      <c r="K23" s="67"/>
      <c r="L23" s="67"/>
    </row>
  </sheetData>
  <sheetProtection sheet="1" objects="1" scenarios="1"/>
  <mergeCells count="8">
    <mergeCell ref="B6:B7"/>
    <mergeCell ref="H6:L8"/>
    <mergeCell ref="H10:L15"/>
    <mergeCell ref="H17:L23"/>
    <mergeCell ref="C2:D2"/>
    <mergeCell ref="E6:F6"/>
    <mergeCell ref="D6:D7"/>
    <mergeCell ref="C6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B05BE-46AC-42D0-BF65-5C91895054CC}">
  <dimension ref="B2:C14"/>
  <sheetViews>
    <sheetView workbookViewId="0">
      <selection activeCell="C2" sqref="C2"/>
    </sheetView>
  </sheetViews>
  <sheetFormatPr defaultRowHeight="15"/>
  <cols>
    <col min="3" max="3" width="55" customWidth="1"/>
  </cols>
  <sheetData>
    <row r="2" spans="2:3" ht="63" customHeight="1">
      <c r="C2" s="34" t="s">
        <v>30</v>
      </c>
    </row>
    <row r="4" spans="2:3">
      <c r="B4" s="5" t="s">
        <v>16</v>
      </c>
      <c r="C4" s="5" t="s">
        <v>31</v>
      </c>
    </row>
    <row r="5" spans="2:3">
      <c r="B5" s="23">
        <v>1</v>
      </c>
      <c r="C5" s="42" t="s">
        <v>32</v>
      </c>
    </row>
    <row r="6" spans="2:3">
      <c r="B6" s="23">
        <v>2</v>
      </c>
      <c r="C6" s="42" t="s">
        <v>33</v>
      </c>
    </row>
    <row r="7" spans="2:3">
      <c r="B7" s="23">
        <v>3</v>
      </c>
      <c r="C7" s="42" t="s">
        <v>34</v>
      </c>
    </row>
    <row r="8" spans="2:3">
      <c r="B8" s="23">
        <v>4</v>
      </c>
      <c r="C8" s="42" t="s">
        <v>35</v>
      </c>
    </row>
    <row r="9" spans="2:3">
      <c r="B9" s="23">
        <v>5</v>
      </c>
      <c r="C9" s="42"/>
    </row>
    <row r="10" spans="2:3">
      <c r="B10" s="23">
        <v>6</v>
      </c>
      <c r="C10" s="42"/>
    </row>
    <row r="11" spans="2:3">
      <c r="B11" s="23">
        <v>7</v>
      </c>
      <c r="C11" s="42"/>
    </row>
    <row r="12" spans="2:3">
      <c r="B12" s="23">
        <v>8</v>
      </c>
      <c r="C12" s="42"/>
    </row>
    <row r="13" spans="2:3">
      <c r="B13" s="23">
        <v>9</v>
      </c>
      <c r="C13" s="42"/>
    </row>
    <row r="14" spans="2:3">
      <c r="B14" s="23">
        <v>10</v>
      </c>
      <c r="C14" s="42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4269F-D8C9-4645-BEE9-91B32B2DE15E}">
  <dimension ref="B1:H57"/>
  <sheetViews>
    <sheetView showZeros="0" workbookViewId="0">
      <selection activeCell="C2" sqref="C2:E2"/>
    </sheetView>
  </sheetViews>
  <sheetFormatPr defaultRowHeight="15"/>
  <cols>
    <col min="2" max="2" width="7.7109375" customWidth="1"/>
    <col min="3" max="3" width="37.42578125" customWidth="1"/>
    <col min="4" max="4" width="27.42578125" customWidth="1"/>
    <col min="5" max="5" width="19.7109375" hidden="1" customWidth="1"/>
    <col min="6" max="6" width="14.85546875" customWidth="1"/>
    <col min="7" max="7" width="17.7109375" customWidth="1"/>
    <col min="8" max="8" width="21.7109375" customWidth="1"/>
  </cols>
  <sheetData>
    <row r="1" spans="2:8">
      <c r="E1" s="8"/>
      <c r="F1" s="8"/>
    </row>
    <row r="2" spans="2:8" ht="216.75" customHeight="1">
      <c r="C2" s="67" t="s">
        <v>36</v>
      </c>
      <c r="D2" s="67"/>
      <c r="E2" s="67"/>
      <c r="F2" s="8"/>
    </row>
    <row r="3" spans="2:8">
      <c r="E3" s="8"/>
      <c r="F3" s="8"/>
    </row>
    <row r="4" spans="2:8">
      <c r="C4" s="8" t="s">
        <v>15</v>
      </c>
      <c r="D4" s="8">
        <f>HoursPerMonth</f>
        <v>164</v>
      </c>
      <c r="E4" s="8"/>
      <c r="F4" s="8"/>
    </row>
    <row r="5" spans="2:8">
      <c r="C5" s="8" t="s">
        <v>4</v>
      </c>
      <c r="D5" s="13">
        <f>'Цель и итоги'!B6</f>
        <v>0.30199999999999999</v>
      </c>
      <c r="E5" s="13"/>
      <c r="F5" s="13"/>
    </row>
    <row r="7" spans="2:8" ht="31.5" customHeight="1">
      <c r="B7" s="44" t="s">
        <v>16</v>
      </c>
      <c r="C7" s="44" t="s">
        <v>37</v>
      </c>
      <c r="D7" s="44" t="s">
        <v>38</v>
      </c>
      <c r="E7" s="44" t="s">
        <v>39</v>
      </c>
      <c r="F7" s="44" t="s">
        <v>40</v>
      </c>
      <c r="G7" s="44" t="s">
        <v>41</v>
      </c>
      <c r="H7" s="44" t="s">
        <v>42</v>
      </c>
    </row>
    <row r="8" spans="2:8">
      <c r="B8" s="23">
        <v>1</v>
      </c>
      <c r="C8" s="40" t="s">
        <v>32</v>
      </c>
      <c r="D8" s="40" t="s">
        <v>23</v>
      </c>
      <c r="E8" t="str">
        <f>C8&amp;D8</f>
        <v>Руководитель проектовG1-стажер</v>
      </c>
      <c r="F8" s="45">
        <v>85000</v>
      </c>
      <c r="G8" s="45"/>
      <c r="H8" s="2">
        <f>((F8*$D$5+F8)+(G8*$D$5+G8)/12)/$D$4</f>
        <v>674.81707317073176</v>
      </c>
    </row>
    <row r="9" spans="2:8">
      <c r="B9" s="23">
        <v>2</v>
      </c>
      <c r="C9" s="40" t="s">
        <v>32</v>
      </c>
      <c r="D9" s="40" t="s">
        <v>24</v>
      </c>
      <c r="E9" t="str">
        <f t="shared" ref="E9:E57" si="0">C9&amp;D9</f>
        <v>Руководитель проектовG2-младший специалист</v>
      </c>
      <c r="F9" s="45">
        <v>95000</v>
      </c>
      <c r="G9" s="45"/>
      <c r="H9" s="2">
        <f t="shared" ref="H9:H57" si="1">((F9*$D$5+F9)+(G9*$D$5+G9)/12)/$D$4</f>
        <v>754.20731707317077</v>
      </c>
    </row>
    <row r="10" spans="2:8">
      <c r="B10" s="23">
        <v>3</v>
      </c>
      <c r="C10" s="40" t="s">
        <v>32</v>
      </c>
      <c r="D10" s="40" t="s">
        <v>25</v>
      </c>
      <c r="E10" t="str">
        <f t="shared" si="0"/>
        <v>Руководитель проектовG3-специалист</v>
      </c>
      <c r="F10" s="45">
        <v>110000</v>
      </c>
      <c r="G10" s="45"/>
      <c r="H10" s="2">
        <f t="shared" si="1"/>
        <v>873.29268292682923</v>
      </c>
    </row>
    <row r="11" spans="2:8">
      <c r="B11" s="23">
        <v>4</v>
      </c>
      <c r="C11" s="40" t="s">
        <v>32</v>
      </c>
      <c r="D11" s="40" t="s">
        <v>27</v>
      </c>
      <c r="E11" t="str">
        <f t="shared" si="0"/>
        <v>Руководитель проектовG4-старший специалист</v>
      </c>
      <c r="F11" s="45">
        <v>145000</v>
      </c>
      <c r="G11" s="45"/>
      <c r="H11" s="2">
        <f t="shared" si="1"/>
        <v>1151.1585365853659</v>
      </c>
    </row>
    <row r="12" spans="2:8">
      <c r="B12" s="23">
        <v>5</v>
      </c>
      <c r="C12" s="40" t="s">
        <v>32</v>
      </c>
      <c r="D12" s="40" t="s">
        <v>28</v>
      </c>
      <c r="E12" t="str">
        <f t="shared" si="0"/>
        <v>Руководитель проектовG5-руководитель команды</v>
      </c>
      <c r="F12" s="45">
        <v>195000</v>
      </c>
      <c r="G12" s="45">
        <v>300000</v>
      </c>
      <c r="H12" s="2">
        <f t="shared" si="1"/>
        <v>1746.5853658536585</v>
      </c>
    </row>
    <row r="13" spans="2:8">
      <c r="B13" s="23">
        <v>6</v>
      </c>
      <c r="C13" s="40" t="s">
        <v>34</v>
      </c>
      <c r="D13" s="40" t="s">
        <v>23</v>
      </c>
      <c r="E13" t="str">
        <f t="shared" si="0"/>
        <v>КонсультантG1-стажер</v>
      </c>
      <c r="F13" s="45">
        <v>45000</v>
      </c>
      <c r="G13" s="45"/>
      <c r="H13" s="2">
        <f t="shared" si="1"/>
        <v>357.2560975609756</v>
      </c>
    </row>
    <row r="14" spans="2:8">
      <c r="B14" s="23">
        <v>7</v>
      </c>
      <c r="C14" s="40" t="s">
        <v>34</v>
      </c>
      <c r="D14" s="40" t="s">
        <v>24</v>
      </c>
      <c r="E14" t="str">
        <f t="shared" si="0"/>
        <v>КонсультантG2-младший специалист</v>
      </c>
      <c r="F14" s="45">
        <v>60000</v>
      </c>
      <c r="G14" s="45"/>
      <c r="H14" s="2">
        <f t="shared" si="1"/>
        <v>476.34146341463412</v>
      </c>
    </row>
    <row r="15" spans="2:8">
      <c r="B15" s="23">
        <v>8</v>
      </c>
      <c r="C15" s="40" t="s">
        <v>34</v>
      </c>
      <c r="D15" s="40" t="s">
        <v>25</v>
      </c>
      <c r="E15" t="str">
        <f t="shared" si="0"/>
        <v>КонсультантG3-специалист</v>
      </c>
      <c r="F15" s="45">
        <v>75000</v>
      </c>
      <c r="G15" s="45"/>
      <c r="H15" s="2">
        <f t="shared" si="1"/>
        <v>595.42682926829264</v>
      </c>
    </row>
    <row r="16" spans="2:8">
      <c r="B16" s="23">
        <v>9</v>
      </c>
      <c r="C16" s="40" t="s">
        <v>34</v>
      </c>
      <c r="D16" s="40" t="s">
        <v>27</v>
      </c>
      <c r="E16" t="str">
        <f t="shared" si="0"/>
        <v>КонсультантG4-старший специалист</v>
      </c>
      <c r="F16" s="45">
        <v>95000</v>
      </c>
      <c r="G16" s="45"/>
      <c r="H16" s="2">
        <f t="shared" si="1"/>
        <v>754.20731707317077</v>
      </c>
    </row>
    <row r="17" spans="2:8">
      <c r="B17" s="23">
        <v>10</v>
      </c>
      <c r="C17" s="40" t="s">
        <v>34</v>
      </c>
      <c r="D17" s="40" t="s">
        <v>28</v>
      </c>
      <c r="E17" t="str">
        <f t="shared" si="0"/>
        <v>КонсультантG5-руководитель команды</v>
      </c>
      <c r="F17" s="45">
        <v>110000</v>
      </c>
      <c r="G17" s="45">
        <v>250000</v>
      </c>
      <c r="H17" s="2">
        <f t="shared" si="1"/>
        <v>1038.689024390244</v>
      </c>
    </row>
    <row r="18" spans="2:8">
      <c r="B18" s="23">
        <v>11</v>
      </c>
      <c r="C18" s="40" t="s">
        <v>33</v>
      </c>
      <c r="D18" s="40" t="s">
        <v>23</v>
      </c>
      <c r="E18" t="str">
        <f t="shared" si="0"/>
        <v>АналитикG1-стажер</v>
      </c>
      <c r="F18" s="45">
        <v>50000</v>
      </c>
      <c r="G18" s="45"/>
      <c r="H18" s="2">
        <f t="shared" si="1"/>
        <v>396.95121951219511</v>
      </c>
    </row>
    <row r="19" spans="2:8">
      <c r="B19" s="23">
        <v>12</v>
      </c>
      <c r="C19" s="40" t="s">
        <v>33</v>
      </c>
      <c r="D19" s="40" t="s">
        <v>24</v>
      </c>
      <c r="E19" t="str">
        <f t="shared" si="0"/>
        <v>АналитикG2-младший специалист</v>
      </c>
      <c r="F19" s="45">
        <v>65000</v>
      </c>
      <c r="G19" s="45"/>
      <c r="H19" s="2">
        <f t="shared" si="1"/>
        <v>516.03658536585363</v>
      </c>
    </row>
    <row r="20" spans="2:8">
      <c r="B20" s="23">
        <v>13</v>
      </c>
      <c r="C20" s="40" t="s">
        <v>33</v>
      </c>
      <c r="D20" s="40" t="s">
        <v>25</v>
      </c>
      <c r="E20" t="str">
        <f t="shared" si="0"/>
        <v>АналитикG3-специалист</v>
      </c>
      <c r="F20" s="45">
        <v>85000</v>
      </c>
      <c r="G20" s="45"/>
      <c r="H20" s="2">
        <f t="shared" si="1"/>
        <v>674.81707317073176</v>
      </c>
    </row>
    <row r="21" spans="2:8">
      <c r="B21" s="23">
        <v>14</v>
      </c>
      <c r="C21" s="40" t="s">
        <v>33</v>
      </c>
      <c r="D21" s="40" t="s">
        <v>27</v>
      </c>
      <c r="E21" t="str">
        <f t="shared" si="0"/>
        <v>АналитикG4-старший специалист</v>
      </c>
      <c r="F21" s="45">
        <v>100000</v>
      </c>
      <c r="G21" s="45"/>
      <c r="H21" s="2">
        <f t="shared" si="1"/>
        <v>793.90243902439022</v>
      </c>
    </row>
    <row r="22" spans="2:8">
      <c r="B22" s="23">
        <v>15</v>
      </c>
      <c r="C22" s="40" t="s">
        <v>33</v>
      </c>
      <c r="D22" s="40" t="s">
        <v>28</v>
      </c>
      <c r="E22" t="str">
        <f t="shared" si="0"/>
        <v>АналитикG5-руководитель команды</v>
      </c>
      <c r="F22" s="45">
        <v>130000</v>
      </c>
      <c r="G22" s="45">
        <v>220000</v>
      </c>
      <c r="H22" s="2">
        <f t="shared" si="1"/>
        <v>1177.6219512195121</v>
      </c>
    </row>
    <row r="23" spans="2:8">
      <c r="B23" s="23">
        <v>16</v>
      </c>
      <c r="C23" s="40" t="s">
        <v>35</v>
      </c>
      <c r="D23" s="40" t="s">
        <v>23</v>
      </c>
      <c r="E23" t="str">
        <f t="shared" si="0"/>
        <v>АудиторG1-стажер</v>
      </c>
      <c r="F23" s="45">
        <v>65000</v>
      </c>
      <c r="G23" s="45"/>
      <c r="H23" s="2">
        <f t="shared" si="1"/>
        <v>516.03658536585363</v>
      </c>
    </row>
    <row r="24" spans="2:8">
      <c r="B24" s="23">
        <v>17</v>
      </c>
      <c r="C24" s="40" t="s">
        <v>35</v>
      </c>
      <c r="D24" s="40" t="s">
        <v>24</v>
      </c>
      <c r="E24" t="str">
        <f t="shared" si="0"/>
        <v>АудиторG2-младший специалист</v>
      </c>
      <c r="F24" s="45">
        <v>80000</v>
      </c>
      <c r="G24" s="45"/>
      <c r="H24" s="2">
        <f t="shared" si="1"/>
        <v>635.1219512195122</v>
      </c>
    </row>
    <row r="25" spans="2:8">
      <c r="B25" s="23">
        <v>18</v>
      </c>
      <c r="C25" s="40" t="s">
        <v>35</v>
      </c>
      <c r="D25" s="40" t="s">
        <v>25</v>
      </c>
      <c r="E25" t="str">
        <f t="shared" si="0"/>
        <v>АудиторG3-специалист</v>
      </c>
      <c r="F25" s="45">
        <v>110000</v>
      </c>
      <c r="G25" s="45"/>
      <c r="H25" s="2">
        <f t="shared" si="1"/>
        <v>873.29268292682923</v>
      </c>
    </row>
    <row r="26" spans="2:8">
      <c r="B26" s="23">
        <v>19</v>
      </c>
      <c r="C26" s="40" t="s">
        <v>35</v>
      </c>
      <c r="D26" s="40" t="s">
        <v>27</v>
      </c>
      <c r="E26" t="str">
        <f t="shared" si="0"/>
        <v>АудиторG4-старший специалист</v>
      </c>
      <c r="F26" s="45">
        <v>145000</v>
      </c>
      <c r="G26" s="45"/>
      <c r="H26" s="2">
        <f t="shared" si="1"/>
        <v>1151.1585365853659</v>
      </c>
    </row>
    <row r="27" spans="2:8">
      <c r="B27" s="23">
        <v>20</v>
      </c>
      <c r="C27" s="40" t="s">
        <v>35</v>
      </c>
      <c r="D27" s="40" t="s">
        <v>28</v>
      </c>
      <c r="E27" t="str">
        <f t="shared" si="0"/>
        <v>АудиторG5-руководитель команды</v>
      </c>
      <c r="F27" s="45">
        <v>170000</v>
      </c>
      <c r="G27" s="45">
        <v>300000</v>
      </c>
      <c r="H27" s="2">
        <f t="shared" si="1"/>
        <v>1548.1097560975609</v>
      </c>
    </row>
    <row r="28" spans="2:8">
      <c r="B28" s="23">
        <v>21</v>
      </c>
      <c r="C28" s="40"/>
      <c r="D28" s="40"/>
      <c r="E28" t="str">
        <f>C28&amp;D28</f>
        <v/>
      </c>
      <c r="F28" s="45"/>
      <c r="G28" s="45"/>
      <c r="H28" s="2">
        <f t="shared" si="1"/>
        <v>0</v>
      </c>
    </row>
    <row r="29" spans="2:8">
      <c r="B29" s="23">
        <v>22</v>
      </c>
      <c r="C29" s="40"/>
      <c r="D29" s="40"/>
      <c r="E29" t="str">
        <f t="shared" si="0"/>
        <v/>
      </c>
      <c r="F29" s="45"/>
      <c r="G29" s="45"/>
      <c r="H29" s="2">
        <f t="shared" si="1"/>
        <v>0</v>
      </c>
    </row>
    <row r="30" spans="2:8">
      <c r="B30" s="23">
        <v>23</v>
      </c>
      <c r="C30" s="40"/>
      <c r="D30" s="40"/>
      <c r="E30" t="str">
        <f t="shared" si="0"/>
        <v/>
      </c>
      <c r="F30" s="45"/>
      <c r="G30" s="45"/>
      <c r="H30" s="2">
        <f t="shared" si="1"/>
        <v>0</v>
      </c>
    </row>
    <row r="31" spans="2:8">
      <c r="B31" s="23">
        <v>24</v>
      </c>
      <c r="C31" s="40"/>
      <c r="D31" s="40"/>
      <c r="E31" t="str">
        <f t="shared" si="0"/>
        <v/>
      </c>
      <c r="F31" s="45"/>
      <c r="G31" s="45"/>
      <c r="H31" s="2">
        <f t="shared" si="1"/>
        <v>0</v>
      </c>
    </row>
    <row r="32" spans="2:8">
      <c r="B32" s="23">
        <v>25</v>
      </c>
      <c r="C32" s="40"/>
      <c r="D32" s="40"/>
      <c r="E32" t="str">
        <f t="shared" si="0"/>
        <v/>
      </c>
      <c r="F32" s="45"/>
      <c r="G32" s="45"/>
      <c r="H32" s="2">
        <f t="shared" si="1"/>
        <v>0</v>
      </c>
    </row>
    <row r="33" spans="2:8">
      <c r="B33" s="23">
        <v>26</v>
      </c>
      <c r="C33" s="40"/>
      <c r="D33" s="40"/>
      <c r="E33" t="str">
        <f t="shared" si="0"/>
        <v/>
      </c>
      <c r="F33" s="45"/>
      <c r="G33" s="45"/>
      <c r="H33" s="2">
        <f t="shared" si="1"/>
        <v>0</v>
      </c>
    </row>
    <row r="34" spans="2:8">
      <c r="B34" s="23">
        <v>27</v>
      </c>
      <c r="C34" s="40"/>
      <c r="D34" s="40"/>
      <c r="E34" t="str">
        <f t="shared" si="0"/>
        <v/>
      </c>
      <c r="F34" s="45"/>
      <c r="G34" s="45"/>
      <c r="H34" s="2">
        <f t="shared" si="1"/>
        <v>0</v>
      </c>
    </row>
    <row r="35" spans="2:8">
      <c r="B35" s="23">
        <v>28</v>
      </c>
      <c r="C35" s="40"/>
      <c r="D35" s="40"/>
      <c r="E35" t="str">
        <f t="shared" si="0"/>
        <v/>
      </c>
      <c r="F35" s="45"/>
      <c r="G35" s="45"/>
      <c r="H35" s="2">
        <f t="shared" si="1"/>
        <v>0</v>
      </c>
    </row>
    <row r="36" spans="2:8">
      <c r="B36" s="23">
        <v>29</v>
      </c>
      <c r="C36" s="40"/>
      <c r="D36" s="40"/>
      <c r="E36" t="str">
        <f t="shared" si="0"/>
        <v/>
      </c>
      <c r="F36" s="45"/>
      <c r="G36" s="45"/>
      <c r="H36" s="2">
        <f t="shared" si="1"/>
        <v>0</v>
      </c>
    </row>
    <row r="37" spans="2:8">
      <c r="B37" s="23">
        <v>30</v>
      </c>
      <c r="C37" s="40"/>
      <c r="D37" s="40"/>
      <c r="E37" t="str">
        <f t="shared" si="0"/>
        <v/>
      </c>
      <c r="F37" s="45"/>
      <c r="G37" s="45"/>
      <c r="H37" s="2">
        <f t="shared" si="1"/>
        <v>0</v>
      </c>
    </row>
    <row r="38" spans="2:8">
      <c r="B38" s="23">
        <v>31</v>
      </c>
      <c r="C38" s="40"/>
      <c r="D38" s="40"/>
      <c r="E38" t="str">
        <f t="shared" si="0"/>
        <v/>
      </c>
      <c r="F38" s="45"/>
      <c r="G38" s="45"/>
      <c r="H38" s="2">
        <f t="shared" si="1"/>
        <v>0</v>
      </c>
    </row>
    <row r="39" spans="2:8">
      <c r="B39" s="23">
        <v>32</v>
      </c>
      <c r="C39" s="40"/>
      <c r="D39" s="40"/>
      <c r="E39" t="str">
        <f t="shared" si="0"/>
        <v/>
      </c>
      <c r="F39" s="45"/>
      <c r="G39" s="45"/>
      <c r="H39" s="2">
        <f t="shared" si="1"/>
        <v>0</v>
      </c>
    </row>
    <row r="40" spans="2:8">
      <c r="B40" s="23">
        <v>33</v>
      </c>
      <c r="C40" s="40"/>
      <c r="D40" s="40"/>
      <c r="E40" t="str">
        <f t="shared" si="0"/>
        <v/>
      </c>
      <c r="F40" s="45"/>
      <c r="G40" s="45"/>
      <c r="H40" s="2">
        <f t="shared" si="1"/>
        <v>0</v>
      </c>
    </row>
    <row r="41" spans="2:8">
      <c r="B41" s="23">
        <v>34</v>
      </c>
      <c r="C41" s="40"/>
      <c r="D41" s="40"/>
      <c r="E41" t="str">
        <f t="shared" si="0"/>
        <v/>
      </c>
      <c r="F41" s="45"/>
      <c r="G41" s="45"/>
      <c r="H41" s="2">
        <f t="shared" si="1"/>
        <v>0</v>
      </c>
    </row>
    <row r="42" spans="2:8">
      <c r="B42" s="23">
        <v>35</v>
      </c>
      <c r="C42" s="40"/>
      <c r="D42" s="40"/>
      <c r="E42" t="str">
        <f t="shared" si="0"/>
        <v/>
      </c>
      <c r="F42" s="45"/>
      <c r="G42" s="45"/>
      <c r="H42" s="2">
        <f t="shared" si="1"/>
        <v>0</v>
      </c>
    </row>
    <row r="43" spans="2:8">
      <c r="B43" s="23">
        <v>36</v>
      </c>
      <c r="C43" s="40"/>
      <c r="D43" s="40"/>
      <c r="E43" t="str">
        <f t="shared" si="0"/>
        <v/>
      </c>
      <c r="F43" s="45"/>
      <c r="G43" s="45"/>
      <c r="H43" s="2">
        <f t="shared" si="1"/>
        <v>0</v>
      </c>
    </row>
    <row r="44" spans="2:8">
      <c r="B44" s="23">
        <v>37</v>
      </c>
      <c r="C44" s="40"/>
      <c r="D44" s="40"/>
      <c r="E44" t="str">
        <f t="shared" si="0"/>
        <v/>
      </c>
      <c r="F44" s="45"/>
      <c r="G44" s="45"/>
      <c r="H44" s="2">
        <f t="shared" si="1"/>
        <v>0</v>
      </c>
    </row>
    <row r="45" spans="2:8">
      <c r="B45" s="23">
        <v>38</v>
      </c>
      <c r="C45" s="40"/>
      <c r="D45" s="40"/>
      <c r="E45" t="str">
        <f t="shared" si="0"/>
        <v/>
      </c>
      <c r="F45" s="45"/>
      <c r="G45" s="45"/>
      <c r="H45" s="2">
        <f t="shared" si="1"/>
        <v>0</v>
      </c>
    </row>
    <row r="46" spans="2:8">
      <c r="B46" s="23">
        <v>39</v>
      </c>
      <c r="C46" s="40"/>
      <c r="D46" s="40"/>
      <c r="E46" t="str">
        <f t="shared" si="0"/>
        <v/>
      </c>
      <c r="F46" s="45"/>
      <c r="G46" s="45"/>
      <c r="H46" s="2">
        <f t="shared" si="1"/>
        <v>0</v>
      </c>
    </row>
    <row r="47" spans="2:8">
      <c r="B47" s="23">
        <v>40</v>
      </c>
      <c r="C47" s="40"/>
      <c r="D47" s="40"/>
      <c r="E47" t="str">
        <f t="shared" si="0"/>
        <v/>
      </c>
      <c r="F47" s="45"/>
      <c r="G47" s="45"/>
      <c r="H47" s="2">
        <f t="shared" si="1"/>
        <v>0</v>
      </c>
    </row>
    <row r="48" spans="2:8">
      <c r="B48" s="23">
        <v>41</v>
      </c>
      <c r="C48" s="40"/>
      <c r="D48" s="40"/>
      <c r="E48" t="str">
        <f t="shared" si="0"/>
        <v/>
      </c>
      <c r="F48" s="45"/>
      <c r="G48" s="45"/>
      <c r="H48" s="2">
        <f t="shared" si="1"/>
        <v>0</v>
      </c>
    </row>
    <row r="49" spans="2:8">
      <c r="B49" s="23">
        <v>42</v>
      </c>
      <c r="C49" s="40"/>
      <c r="D49" s="40"/>
      <c r="E49" t="str">
        <f t="shared" si="0"/>
        <v/>
      </c>
      <c r="F49" s="45"/>
      <c r="G49" s="45"/>
      <c r="H49" s="2">
        <f t="shared" si="1"/>
        <v>0</v>
      </c>
    </row>
    <row r="50" spans="2:8">
      <c r="B50" s="23">
        <v>43</v>
      </c>
      <c r="C50" s="40"/>
      <c r="D50" s="40"/>
      <c r="E50" t="str">
        <f t="shared" si="0"/>
        <v/>
      </c>
      <c r="F50" s="45"/>
      <c r="G50" s="45"/>
      <c r="H50" s="2">
        <f t="shared" si="1"/>
        <v>0</v>
      </c>
    </row>
    <row r="51" spans="2:8">
      <c r="B51" s="23">
        <v>44</v>
      </c>
      <c r="C51" s="40"/>
      <c r="D51" s="40"/>
      <c r="E51" t="str">
        <f t="shared" si="0"/>
        <v/>
      </c>
      <c r="F51" s="45"/>
      <c r="G51" s="45"/>
      <c r="H51" s="2">
        <f t="shared" si="1"/>
        <v>0</v>
      </c>
    </row>
    <row r="52" spans="2:8">
      <c r="B52" s="23">
        <v>45</v>
      </c>
      <c r="C52" s="40"/>
      <c r="D52" s="40"/>
      <c r="E52" t="str">
        <f t="shared" si="0"/>
        <v/>
      </c>
      <c r="F52" s="45"/>
      <c r="G52" s="45"/>
      <c r="H52" s="2">
        <f t="shared" si="1"/>
        <v>0</v>
      </c>
    </row>
    <row r="53" spans="2:8">
      <c r="B53" s="23">
        <v>46</v>
      </c>
      <c r="C53" s="40"/>
      <c r="D53" s="40"/>
      <c r="E53" t="str">
        <f t="shared" si="0"/>
        <v/>
      </c>
      <c r="F53" s="45"/>
      <c r="G53" s="45"/>
      <c r="H53" s="2">
        <f t="shared" si="1"/>
        <v>0</v>
      </c>
    </row>
    <row r="54" spans="2:8">
      <c r="B54" s="23">
        <v>47</v>
      </c>
      <c r="C54" s="40"/>
      <c r="D54" s="40"/>
      <c r="E54" t="str">
        <f t="shared" si="0"/>
        <v/>
      </c>
      <c r="F54" s="45"/>
      <c r="G54" s="45"/>
      <c r="H54" s="2">
        <f t="shared" si="1"/>
        <v>0</v>
      </c>
    </row>
    <row r="55" spans="2:8">
      <c r="B55" s="23">
        <v>48</v>
      </c>
      <c r="C55" s="40"/>
      <c r="D55" s="40"/>
      <c r="E55" t="str">
        <f t="shared" si="0"/>
        <v/>
      </c>
      <c r="F55" s="45"/>
      <c r="G55" s="45"/>
      <c r="H55" s="2">
        <f t="shared" si="1"/>
        <v>0</v>
      </c>
    </row>
    <row r="56" spans="2:8">
      <c r="B56" s="23">
        <v>49</v>
      </c>
      <c r="C56" s="40"/>
      <c r="D56" s="40"/>
      <c r="E56" t="str">
        <f t="shared" si="0"/>
        <v/>
      </c>
      <c r="F56" s="45"/>
      <c r="G56" s="45"/>
      <c r="H56" s="2">
        <f t="shared" si="1"/>
        <v>0</v>
      </c>
    </row>
    <row r="57" spans="2:8">
      <c r="B57" s="23">
        <v>50</v>
      </c>
      <c r="C57" s="40"/>
      <c r="D57" s="40"/>
      <c r="E57" t="str">
        <f t="shared" si="0"/>
        <v/>
      </c>
      <c r="F57" s="45"/>
      <c r="G57" s="45"/>
      <c r="H57" s="2">
        <f t="shared" si="1"/>
        <v>0</v>
      </c>
    </row>
  </sheetData>
  <sheetProtection sheet="1" objects="1" scenarios="1"/>
  <mergeCells count="1">
    <mergeCell ref="C2:E2"/>
  </mergeCells>
  <dataValidations count="1">
    <dataValidation type="list" allowBlank="1" showInputMessage="1" showErrorMessage="1" sqref="C8:C57" xr:uid="{77F92537-B5AD-4A5E-9C3F-3FD9D2D2A026}">
      <formula1>Roles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0774A4-59F9-4064-9111-082C58CA2843}">
          <x14:formula1>
            <xm:f>Грейды!$C$8:$C$17</xm:f>
          </x14:formula1>
          <xm:sqref>D8:D57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8138A-6251-4C29-B0A7-758A94460EFB}">
  <dimension ref="B2:L60"/>
  <sheetViews>
    <sheetView showZeros="0" workbookViewId="0">
      <selection activeCell="C2" sqref="C2:D2"/>
    </sheetView>
  </sheetViews>
  <sheetFormatPr defaultRowHeight="15"/>
  <cols>
    <col min="2" max="2" width="9.7109375" customWidth="1"/>
    <col min="3" max="3" width="69.5703125" customWidth="1"/>
    <col min="4" max="4" width="26.140625" bestFit="1" customWidth="1"/>
    <col min="5" max="5" width="19" hidden="1" customWidth="1"/>
    <col min="6" max="6" width="19.28515625" customWidth="1"/>
    <col min="7" max="7" width="13.85546875" customWidth="1"/>
    <col min="8" max="8" width="18.28515625" customWidth="1"/>
    <col min="9" max="9" width="17.5703125" customWidth="1"/>
    <col min="10" max="10" width="19.5703125" customWidth="1"/>
    <col min="11" max="11" width="18.28515625" customWidth="1"/>
    <col min="12" max="12" width="19.140625" customWidth="1"/>
  </cols>
  <sheetData>
    <row r="2" spans="2:12" ht="145.5" customHeight="1">
      <c r="C2" s="67" t="s">
        <v>43</v>
      </c>
      <c r="D2" s="67"/>
    </row>
    <row r="4" spans="2:12" ht="18.75">
      <c r="C4" s="24" t="s">
        <v>44</v>
      </c>
      <c r="D4" s="26">
        <f>SUM(K10:K59)</f>
        <v>3161093.25</v>
      </c>
      <c r="F4" t="s">
        <v>45</v>
      </c>
    </row>
    <row r="5" spans="2:12" ht="18.75">
      <c r="C5" s="27" t="s">
        <v>46</v>
      </c>
      <c r="D5" s="28">
        <f>SUM(L10:L59)</f>
        <v>978181.75</v>
      </c>
      <c r="F5" t="s">
        <v>47</v>
      </c>
    </row>
    <row r="8" spans="2:12">
      <c r="B8" s="69" t="s">
        <v>16</v>
      </c>
      <c r="C8" s="72" t="s">
        <v>37</v>
      </c>
      <c r="D8" s="72" t="s">
        <v>38</v>
      </c>
      <c r="E8" s="72" t="s">
        <v>39</v>
      </c>
      <c r="F8" s="72" t="s">
        <v>48</v>
      </c>
      <c r="G8" s="72" t="s">
        <v>49</v>
      </c>
      <c r="H8" s="70" t="s">
        <v>50</v>
      </c>
      <c r="I8" s="71" t="s">
        <v>51</v>
      </c>
      <c r="J8" s="71"/>
      <c r="K8" s="71" t="s">
        <v>52</v>
      </c>
      <c r="L8" s="71"/>
    </row>
    <row r="9" spans="2:12" ht="38.25" customHeight="1">
      <c r="B9" s="69"/>
      <c r="C9" s="72"/>
      <c r="D9" s="72"/>
      <c r="E9" s="72"/>
      <c r="F9" s="72"/>
      <c r="G9" s="72"/>
      <c r="H9" s="70"/>
      <c r="I9" s="46" t="s">
        <v>53</v>
      </c>
      <c r="J9" s="46" t="s">
        <v>54</v>
      </c>
      <c r="K9" s="47" t="s">
        <v>55</v>
      </c>
      <c r="L9" s="47" t="s">
        <v>56</v>
      </c>
    </row>
    <row r="10" spans="2:12">
      <c r="B10" s="23">
        <v>1</v>
      </c>
      <c r="C10" t="str">
        <f>Себестоимость!C8</f>
        <v>Руководитель проектов</v>
      </c>
      <c r="D10" t="str">
        <f>Себестоимость!D8</f>
        <v>G1-стажер</v>
      </c>
      <c r="E10" t="str">
        <f>IF(C10=0,0,C10&amp;D10)</f>
        <v>Руководитель проектовG1-стажер</v>
      </c>
      <c r="F10" s="40">
        <v>1</v>
      </c>
      <c r="G10" s="50">
        <f t="shared" ref="G10:G41" si="0">IF(D10=0,0,(VLOOKUP(D10,Grades,2,FALSE)))</f>
        <v>0.4</v>
      </c>
      <c r="H10" s="51">
        <f t="shared" ref="H10:H41" si="1">IF(E10=0,0,VLOOKUP(E10,LaborCosts,4,FALSE))</f>
        <v>674.81707317073176</v>
      </c>
      <c r="I10" s="48">
        <f t="shared" ref="I10:I41" si="2">IF(D10=0,0,VLOOKUP(D10,Grades,3,FALSE)*F10)</f>
        <v>65.600000000000009</v>
      </c>
      <c r="J10" s="49">
        <f t="shared" ref="J10:J41" si="3">IF(D10=0,0,VLOOKUP(D10,Grades,4,FALSE)*F10)</f>
        <v>98.399999999999991</v>
      </c>
      <c r="K10" s="52">
        <f t="shared" ref="K10:K41" si="4">I10*H10</f>
        <v>44268.000000000007</v>
      </c>
      <c r="L10" s="53">
        <f t="shared" ref="L10:L41" si="5">J10*H10</f>
        <v>66402</v>
      </c>
    </row>
    <row r="11" spans="2:12">
      <c r="B11" s="23">
        <v>2</v>
      </c>
      <c r="C11" t="str">
        <f>Себестоимость!C9</f>
        <v>Руководитель проектов</v>
      </c>
      <c r="D11" t="str">
        <f>Себестоимость!D9</f>
        <v>G2-младший специалист</v>
      </c>
      <c r="E11" t="str">
        <f t="shared" ref="E11:E59" si="6">IF(C11=0,0,C11&amp;D11)</f>
        <v>Руководитель проектовG2-младший специалист</v>
      </c>
      <c r="F11" s="40">
        <v>2</v>
      </c>
      <c r="G11" s="50">
        <f t="shared" si="0"/>
        <v>0.75</v>
      </c>
      <c r="H11" s="51">
        <f t="shared" si="1"/>
        <v>754.20731707317077</v>
      </c>
      <c r="I11" s="48">
        <f t="shared" si="2"/>
        <v>246</v>
      </c>
      <c r="J11" s="49">
        <f t="shared" si="3"/>
        <v>82</v>
      </c>
      <c r="K11" s="52">
        <f t="shared" si="4"/>
        <v>185535</v>
      </c>
      <c r="L11" s="53">
        <f t="shared" si="5"/>
        <v>61845</v>
      </c>
    </row>
    <row r="12" spans="2:12">
      <c r="B12" s="23">
        <v>3</v>
      </c>
      <c r="C12" t="str">
        <f>Себестоимость!C10</f>
        <v>Руководитель проектов</v>
      </c>
      <c r="D12" t="str">
        <f>Себестоимость!D10</f>
        <v>G3-специалист</v>
      </c>
      <c r="E12" t="str">
        <f t="shared" si="6"/>
        <v>Руководитель проектовG3-специалист</v>
      </c>
      <c r="F12" s="40">
        <v>3</v>
      </c>
      <c r="G12" s="50">
        <f t="shared" si="0"/>
        <v>0.85</v>
      </c>
      <c r="H12" s="51">
        <f t="shared" si="1"/>
        <v>873.29268292682923</v>
      </c>
      <c r="I12" s="48">
        <f t="shared" si="2"/>
        <v>418.20000000000005</v>
      </c>
      <c r="J12" s="49">
        <f t="shared" si="3"/>
        <v>73.800000000000011</v>
      </c>
      <c r="K12" s="52">
        <f t="shared" si="4"/>
        <v>365211</v>
      </c>
      <c r="L12" s="53">
        <f t="shared" si="5"/>
        <v>64449.000000000007</v>
      </c>
    </row>
    <row r="13" spans="2:12">
      <c r="B13" s="23">
        <v>4</v>
      </c>
      <c r="C13" t="str">
        <f>Себестоимость!C11</f>
        <v>Руководитель проектов</v>
      </c>
      <c r="D13" t="str">
        <f>Себестоимость!D11</f>
        <v>G4-старший специалист</v>
      </c>
      <c r="E13" t="str">
        <f t="shared" si="6"/>
        <v>Руководитель проектовG4-старший специалист</v>
      </c>
      <c r="F13" s="40">
        <v>1</v>
      </c>
      <c r="G13" s="50">
        <f t="shared" si="0"/>
        <v>0.8</v>
      </c>
      <c r="H13" s="51">
        <f t="shared" si="1"/>
        <v>1151.1585365853659</v>
      </c>
      <c r="I13" s="48">
        <f t="shared" si="2"/>
        <v>131.20000000000002</v>
      </c>
      <c r="J13" s="49">
        <f t="shared" si="3"/>
        <v>32.79999999999999</v>
      </c>
      <c r="K13" s="52">
        <f t="shared" si="4"/>
        <v>151032.00000000003</v>
      </c>
      <c r="L13" s="53">
        <f t="shared" si="5"/>
        <v>37757.999999999993</v>
      </c>
    </row>
    <row r="14" spans="2:12">
      <c r="B14" s="23">
        <v>5</v>
      </c>
      <c r="C14" t="str">
        <f>Себестоимость!C12</f>
        <v>Руководитель проектов</v>
      </c>
      <c r="D14" t="str">
        <f>Себестоимость!D12</f>
        <v>G5-руководитель команды</v>
      </c>
      <c r="E14" t="str">
        <f t="shared" si="6"/>
        <v>Руководитель проектовG5-руководитель команды</v>
      </c>
      <c r="F14" s="40">
        <v>1</v>
      </c>
      <c r="G14" s="50">
        <f t="shared" si="0"/>
        <v>0.75</v>
      </c>
      <c r="H14" s="51">
        <f t="shared" si="1"/>
        <v>1746.5853658536585</v>
      </c>
      <c r="I14" s="48">
        <f t="shared" si="2"/>
        <v>123</v>
      </c>
      <c r="J14" s="49">
        <f t="shared" si="3"/>
        <v>41</v>
      </c>
      <c r="K14" s="52">
        <f t="shared" si="4"/>
        <v>214830</v>
      </c>
      <c r="L14" s="53">
        <f t="shared" si="5"/>
        <v>71610</v>
      </c>
    </row>
    <row r="15" spans="2:12">
      <c r="B15" s="23">
        <v>6</v>
      </c>
      <c r="C15" t="str">
        <f>Себестоимость!C13</f>
        <v>Консультант</v>
      </c>
      <c r="D15" t="str">
        <f>Себестоимость!D13</f>
        <v>G1-стажер</v>
      </c>
      <c r="E15" t="str">
        <f t="shared" si="6"/>
        <v>КонсультантG1-стажер</v>
      </c>
      <c r="F15" s="40">
        <v>3</v>
      </c>
      <c r="G15" s="50">
        <f t="shared" si="0"/>
        <v>0.4</v>
      </c>
      <c r="H15" s="51">
        <f t="shared" si="1"/>
        <v>357.2560975609756</v>
      </c>
      <c r="I15" s="48">
        <f t="shared" si="2"/>
        <v>196.8</v>
      </c>
      <c r="J15" s="49">
        <f t="shared" si="3"/>
        <v>295.2</v>
      </c>
      <c r="K15" s="52">
        <f t="shared" si="4"/>
        <v>70308</v>
      </c>
      <c r="L15" s="53">
        <f t="shared" si="5"/>
        <v>105462</v>
      </c>
    </row>
    <row r="16" spans="2:12">
      <c r="B16" s="23">
        <v>7</v>
      </c>
      <c r="C16" t="str">
        <f>Себестоимость!C14</f>
        <v>Консультант</v>
      </c>
      <c r="D16" t="str">
        <f>Себестоимость!D14</f>
        <v>G2-младший специалист</v>
      </c>
      <c r="E16" t="str">
        <f t="shared" si="6"/>
        <v>КонсультантG2-младший специалист</v>
      </c>
      <c r="F16" s="40">
        <v>2</v>
      </c>
      <c r="G16" s="50">
        <f t="shared" si="0"/>
        <v>0.75</v>
      </c>
      <c r="H16" s="51">
        <f t="shared" si="1"/>
        <v>476.34146341463412</v>
      </c>
      <c r="I16" s="48">
        <f t="shared" si="2"/>
        <v>246</v>
      </c>
      <c r="J16" s="49">
        <f t="shared" si="3"/>
        <v>82</v>
      </c>
      <c r="K16" s="52">
        <f t="shared" si="4"/>
        <v>117180</v>
      </c>
      <c r="L16" s="53">
        <f t="shared" si="5"/>
        <v>39060</v>
      </c>
    </row>
    <row r="17" spans="2:12">
      <c r="B17" s="23">
        <v>8</v>
      </c>
      <c r="C17" t="str">
        <f>Себестоимость!C15</f>
        <v>Консультант</v>
      </c>
      <c r="D17" t="str">
        <f>Себестоимость!D15</f>
        <v>G3-специалист</v>
      </c>
      <c r="E17" t="str">
        <f t="shared" si="6"/>
        <v>КонсультантG3-специалист</v>
      </c>
      <c r="F17" s="40">
        <v>2</v>
      </c>
      <c r="G17" s="50">
        <f t="shared" si="0"/>
        <v>0.85</v>
      </c>
      <c r="H17" s="51">
        <f t="shared" si="1"/>
        <v>595.42682926829264</v>
      </c>
      <c r="I17" s="48">
        <f t="shared" si="2"/>
        <v>278.8</v>
      </c>
      <c r="J17" s="49">
        <f t="shared" si="3"/>
        <v>49.20000000000001</v>
      </c>
      <c r="K17" s="52">
        <f t="shared" si="4"/>
        <v>166005</v>
      </c>
      <c r="L17" s="53">
        <f t="shared" si="5"/>
        <v>29295.000000000004</v>
      </c>
    </row>
    <row r="18" spans="2:12">
      <c r="B18" s="23">
        <v>9</v>
      </c>
      <c r="C18" t="str">
        <f>Себестоимость!C16</f>
        <v>Консультант</v>
      </c>
      <c r="D18" t="str">
        <f>Себестоимость!D16</f>
        <v>G4-старший специалист</v>
      </c>
      <c r="E18" t="str">
        <f t="shared" si="6"/>
        <v>КонсультантG4-старший специалист</v>
      </c>
      <c r="F18" s="40">
        <v>1</v>
      </c>
      <c r="G18" s="50">
        <f t="shared" si="0"/>
        <v>0.8</v>
      </c>
      <c r="H18" s="51">
        <f t="shared" si="1"/>
        <v>754.20731707317077</v>
      </c>
      <c r="I18" s="48">
        <f t="shared" si="2"/>
        <v>131.20000000000002</v>
      </c>
      <c r="J18" s="49">
        <f t="shared" si="3"/>
        <v>32.79999999999999</v>
      </c>
      <c r="K18" s="52">
        <f t="shared" si="4"/>
        <v>98952.000000000015</v>
      </c>
      <c r="L18" s="53">
        <f t="shared" si="5"/>
        <v>24737.999999999993</v>
      </c>
    </row>
    <row r="19" spans="2:12">
      <c r="B19" s="23">
        <v>10</v>
      </c>
      <c r="C19" t="str">
        <f>Себестоимость!C17</f>
        <v>Консультант</v>
      </c>
      <c r="D19" t="str">
        <f>Себестоимость!D17</f>
        <v>G5-руководитель команды</v>
      </c>
      <c r="E19" t="str">
        <f t="shared" si="6"/>
        <v>КонсультантG5-руководитель команды</v>
      </c>
      <c r="F19" s="40">
        <v>1</v>
      </c>
      <c r="G19" s="50">
        <f t="shared" si="0"/>
        <v>0.75</v>
      </c>
      <c r="H19" s="51">
        <f t="shared" si="1"/>
        <v>1038.689024390244</v>
      </c>
      <c r="I19" s="48">
        <f t="shared" si="2"/>
        <v>123</v>
      </c>
      <c r="J19" s="49">
        <f t="shared" si="3"/>
        <v>41</v>
      </c>
      <c r="K19" s="52">
        <f t="shared" si="4"/>
        <v>127758.75</v>
      </c>
      <c r="L19" s="53">
        <f t="shared" si="5"/>
        <v>42586.25</v>
      </c>
    </row>
    <row r="20" spans="2:12">
      <c r="B20" s="23">
        <v>11</v>
      </c>
      <c r="C20" t="str">
        <f>Себестоимость!C18</f>
        <v>Аналитик</v>
      </c>
      <c r="D20" t="str">
        <f>Себестоимость!D18</f>
        <v>G1-стажер</v>
      </c>
      <c r="E20" t="str">
        <f t="shared" si="6"/>
        <v>АналитикG1-стажер</v>
      </c>
      <c r="F20" s="40">
        <v>1</v>
      </c>
      <c r="G20" s="50">
        <f t="shared" si="0"/>
        <v>0.4</v>
      </c>
      <c r="H20" s="51">
        <f t="shared" si="1"/>
        <v>396.95121951219511</v>
      </c>
      <c r="I20" s="48">
        <f t="shared" si="2"/>
        <v>65.600000000000009</v>
      </c>
      <c r="J20" s="49">
        <f t="shared" si="3"/>
        <v>98.399999999999991</v>
      </c>
      <c r="K20" s="52">
        <f t="shared" si="4"/>
        <v>26040.000000000004</v>
      </c>
      <c r="L20" s="53">
        <f t="shared" si="5"/>
        <v>39059.999999999993</v>
      </c>
    </row>
    <row r="21" spans="2:12">
      <c r="B21" s="23">
        <v>12</v>
      </c>
      <c r="C21" t="str">
        <f>Себестоимость!C19</f>
        <v>Аналитик</v>
      </c>
      <c r="D21" t="str">
        <f>Себестоимость!D19</f>
        <v>G2-младший специалист</v>
      </c>
      <c r="E21" t="str">
        <f t="shared" si="6"/>
        <v>АналитикG2-младший специалист</v>
      </c>
      <c r="F21" s="40">
        <v>2</v>
      </c>
      <c r="G21" s="50">
        <f t="shared" si="0"/>
        <v>0.75</v>
      </c>
      <c r="H21" s="51">
        <f t="shared" si="1"/>
        <v>516.03658536585363</v>
      </c>
      <c r="I21" s="48">
        <f t="shared" si="2"/>
        <v>246</v>
      </c>
      <c r="J21" s="49">
        <f t="shared" si="3"/>
        <v>82</v>
      </c>
      <c r="K21" s="52">
        <f t="shared" si="4"/>
        <v>126944.99999999999</v>
      </c>
      <c r="L21" s="53">
        <f t="shared" si="5"/>
        <v>42315</v>
      </c>
    </row>
    <row r="22" spans="2:12">
      <c r="B22" s="23">
        <v>13</v>
      </c>
      <c r="C22" t="str">
        <f>Себестоимость!C20</f>
        <v>Аналитик</v>
      </c>
      <c r="D22" t="str">
        <f>Себестоимость!D20</f>
        <v>G3-специалист</v>
      </c>
      <c r="E22" t="str">
        <f t="shared" si="6"/>
        <v>АналитикG3-специалист</v>
      </c>
      <c r="F22" s="40">
        <v>3</v>
      </c>
      <c r="G22" s="50">
        <f t="shared" si="0"/>
        <v>0.85</v>
      </c>
      <c r="H22" s="51">
        <f t="shared" si="1"/>
        <v>674.81707317073176</v>
      </c>
      <c r="I22" s="48">
        <f t="shared" si="2"/>
        <v>418.20000000000005</v>
      </c>
      <c r="J22" s="49">
        <f t="shared" si="3"/>
        <v>73.800000000000011</v>
      </c>
      <c r="K22" s="52">
        <f t="shared" si="4"/>
        <v>282208.50000000006</v>
      </c>
      <c r="L22" s="53">
        <f t="shared" si="5"/>
        <v>49801.500000000015</v>
      </c>
    </row>
    <row r="23" spans="2:12">
      <c r="B23" s="23">
        <v>14</v>
      </c>
      <c r="C23" t="str">
        <f>Себестоимость!C21</f>
        <v>Аналитик</v>
      </c>
      <c r="D23" t="str">
        <f>Себестоимость!D21</f>
        <v>G4-старший специалист</v>
      </c>
      <c r="E23" t="str">
        <f t="shared" si="6"/>
        <v>АналитикG4-старший специалист</v>
      </c>
      <c r="F23" s="40">
        <v>1</v>
      </c>
      <c r="G23" s="50">
        <f t="shared" si="0"/>
        <v>0.8</v>
      </c>
      <c r="H23" s="51">
        <f t="shared" si="1"/>
        <v>793.90243902439022</v>
      </c>
      <c r="I23" s="48">
        <f t="shared" si="2"/>
        <v>131.20000000000002</v>
      </c>
      <c r="J23" s="49">
        <f t="shared" si="3"/>
        <v>32.79999999999999</v>
      </c>
      <c r="K23" s="52">
        <f t="shared" si="4"/>
        <v>104160.00000000001</v>
      </c>
      <c r="L23" s="53">
        <f t="shared" si="5"/>
        <v>26039.999999999993</v>
      </c>
    </row>
    <row r="24" spans="2:12">
      <c r="B24" s="23">
        <v>15</v>
      </c>
      <c r="C24" t="str">
        <f>Себестоимость!C22</f>
        <v>Аналитик</v>
      </c>
      <c r="D24" t="str">
        <f>Себестоимость!D22</f>
        <v>G5-руководитель команды</v>
      </c>
      <c r="E24" t="str">
        <f t="shared" si="6"/>
        <v>АналитикG5-руководитель команды</v>
      </c>
      <c r="F24" s="40">
        <v>1</v>
      </c>
      <c r="G24" s="50">
        <f t="shared" si="0"/>
        <v>0.75</v>
      </c>
      <c r="H24" s="51">
        <f t="shared" si="1"/>
        <v>1177.6219512195121</v>
      </c>
      <c r="I24" s="48">
        <f t="shared" si="2"/>
        <v>123</v>
      </c>
      <c r="J24" s="49">
        <f t="shared" si="3"/>
        <v>41</v>
      </c>
      <c r="K24" s="52">
        <f t="shared" si="4"/>
        <v>144847.5</v>
      </c>
      <c r="L24" s="53">
        <f t="shared" si="5"/>
        <v>48282.499999999993</v>
      </c>
    </row>
    <row r="25" spans="2:12">
      <c r="B25" s="23">
        <v>16</v>
      </c>
      <c r="C25" t="str">
        <f>Себестоимость!C23</f>
        <v>Аудитор</v>
      </c>
      <c r="D25" t="str">
        <f>Себестоимость!D23</f>
        <v>G1-стажер</v>
      </c>
      <c r="E25" t="str">
        <f t="shared" si="6"/>
        <v>АудиторG1-стажер</v>
      </c>
      <c r="F25" s="40">
        <v>0</v>
      </c>
      <c r="G25" s="50">
        <f t="shared" si="0"/>
        <v>0.4</v>
      </c>
      <c r="H25" s="51">
        <f t="shared" si="1"/>
        <v>516.03658536585363</v>
      </c>
      <c r="I25" s="48">
        <f t="shared" si="2"/>
        <v>0</v>
      </c>
      <c r="J25" s="49">
        <f t="shared" si="3"/>
        <v>0</v>
      </c>
      <c r="K25" s="52">
        <f t="shared" si="4"/>
        <v>0</v>
      </c>
      <c r="L25" s="53">
        <f t="shared" si="5"/>
        <v>0</v>
      </c>
    </row>
    <row r="26" spans="2:12">
      <c r="B26" s="23">
        <v>17</v>
      </c>
      <c r="C26" t="str">
        <f>Себестоимость!C24</f>
        <v>Аудитор</v>
      </c>
      <c r="D26" t="str">
        <f>Себестоимость!D24</f>
        <v>G2-младший специалист</v>
      </c>
      <c r="E26" t="str">
        <f t="shared" si="6"/>
        <v>АудиторG2-младший специалист</v>
      </c>
      <c r="F26" s="40">
        <v>1</v>
      </c>
      <c r="G26" s="50">
        <f t="shared" si="0"/>
        <v>0.75</v>
      </c>
      <c r="H26" s="51">
        <f t="shared" si="1"/>
        <v>635.1219512195122</v>
      </c>
      <c r="I26" s="48">
        <f t="shared" si="2"/>
        <v>123</v>
      </c>
      <c r="J26" s="49">
        <f t="shared" si="3"/>
        <v>41</v>
      </c>
      <c r="K26" s="52">
        <f t="shared" si="4"/>
        <v>78120</v>
      </c>
      <c r="L26" s="53">
        <f t="shared" si="5"/>
        <v>26040</v>
      </c>
    </row>
    <row r="27" spans="2:12">
      <c r="B27" s="23">
        <v>18</v>
      </c>
      <c r="C27" t="str">
        <f>Себестоимость!C25</f>
        <v>Аудитор</v>
      </c>
      <c r="D27" t="str">
        <f>Себестоимость!D25</f>
        <v>G3-специалист</v>
      </c>
      <c r="E27" t="str">
        <f t="shared" si="6"/>
        <v>АудиторG3-специалист</v>
      </c>
      <c r="F27" s="40">
        <v>3</v>
      </c>
      <c r="G27" s="50">
        <f t="shared" si="0"/>
        <v>0.85</v>
      </c>
      <c r="H27" s="51">
        <f t="shared" si="1"/>
        <v>873.29268292682923</v>
      </c>
      <c r="I27" s="48">
        <f t="shared" si="2"/>
        <v>418.20000000000005</v>
      </c>
      <c r="J27" s="49">
        <f t="shared" si="3"/>
        <v>73.800000000000011</v>
      </c>
      <c r="K27" s="52">
        <f t="shared" si="4"/>
        <v>365211</v>
      </c>
      <c r="L27" s="53">
        <f t="shared" si="5"/>
        <v>64449.000000000007</v>
      </c>
    </row>
    <row r="28" spans="2:12">
      <c r="B28" s="23">
        <v>19</v>
      </c>
      <c r="C28" t="str">
        <f>Себестоимость!C26</f>
        <v>Аудитор</v>
      </c>
      <c r="D28" t="str">
        <f>Себестоимость!D26</f>
        <v>G4-старший специалист</v>
      </c>
      <c r="E28" t="str">
        <f t="shared" si="6"/>
        <v>АудиторG4-старший специалист</v>
      </c>
      <c r="F28" s="40">
        <v>2</v>
      </c>
      <c r="G28" s="50">
        <f t="shared" si="0"/>
        <v>0.8</v>
      </c>
      <c r="H28" s="51">
        <f t="shared" si="1"/>
        <v>1151.1585365853659</v>
      </c>
      <c r="I28" s="48">
        <f t="shared" si="2"/>
        <v>262.40000000000003</v>
      </c>
      <c r="J28" s="49">
        <f t="shared" si="3"/>
        <v>65.59999999999998</v>
      </c>
      <c r="K28" s="52">
        <f t="shared" si="4"/>
        <v>302064.00000000006</v>
      </c>
      <c r="L28" s="53">
        <f t="shared" si="5"/>
        <v>75515.999999999985</v>
      </c>
    </row>
    <row r="29" spans="2:12">
      <c r="B29" s="23">
        <v>20</v>
      </c>
      <c r="C29" t="str">
        <f>Себестоимость!C27</f>
        <v>Аудитор</v>
      </c>
      <c r="D29" t="str">
        <f>Себестоимость!D27</f>
        <v>G5-руководитель команды</v>
      </c>
      <c r="E29" t="str">
        <f t="shared" si="6"/>
        <v>АудиторG5-руководитель команды</v>
      </c>
      <c r="F29" s="40">
        <v>1</v>
      </c>
      <c r="G29" s="50">
        <f t="shared" si="0"/>
        <v>0.75</v>
      </c>
      <c r="H29" s="51">
        <f t="shared" si="1"/>
        <v>1548.1097560975609</v>
      </c>
      <c r="I29" s="48">
        <f t="shared" si="2"/>
        <v>123</v>
      </c>
      <c r="J29" s="49">
        <f t="shared" si="3"/>
        <v>41</v>
      </c>
      <c r="K29" s="52">
        <f t="shared" si="4"/>
        <v>190417.5</v>
      </c>
      <c r="L29" s="53">
        <f t="shared" si="5"/>
        <v>63472.499999999993</v>
      </c>
    </row>
    <row r="30" spans="2:12">
      <c r="B30" s="23">
        <v>21</v>
      </c>
      <c r="C30">
        <f>Себестоимость!C28</f>
        <v>0</v>
      </c>
      <c r="D30">
        <f>Себестоимость!D28</f>
        <v>0</v>
      </c>
      <c r="E30">
        <f t="shared" si="6"/>
        <v>0</v>
      </c>
      <c r="F30" s="40"/>
      <c r="G30" s="50">
        <f t="shared" si="0"/>
        <v>0</v>
      </c>
      <c r="H30" s="51">
        <f t="shared" si="1"/>
        <v>0</v>
      </c>
      <c r="I30" s="48">
        <f t="shared" si="2"/>
        <v>0</v>
      </c>
      <c r="J30" s="49">
        <f t="shared" si="3"/>
        <v>0</v>
      </c>
      <c r="K30" s="52">
        <f t="shared" si="4"/>
        <v>0</v>
      </c>
      <c r="L30" s="53">
        <f t="shared" si="5"/>
        <v>0</v>
      </c>
    </row>
    <row r="31" spans="2:12">
      <c r="B31" s="23">
        <v>22</v>
      </c>
      <c r="C31">
        <f>Себестоимость!C29</f>
        <v>0</v>
      </c>
      <c r="D31">
        <f>Себестоимость!D29</f>
        <v>0</v>
      </c>
      <c r="E31">
        <f t="shared" si="6"/>
        <v>0</v>
      </c>
      <c r="F31" s="40"/>
      <c r="G31" s="50">
        <f t="shared" si="0"/>
        <v>0</v>
      </c>
      <c r="H31" s="51">
        <f t="shared" si="1"/>
        <v>0</v>
      </c>
      <c r="I31" s="48">
        <f t="shared" si="2"/>
        <v>0</v>
      </c>
      <c r="J31" s="49">
        <f t="shared" si="3"/>
        <v>0</v>
      </c>
      <c r="K31" s="52">
        <f t="shared" si="4"/>
        <v>0</v>
      </c>
      <c r="L31" s="53">
        <f t="shared" si="5"/>
        <v>0</v>
      </c>
    </row>
    <row r="32" spans="2:12">
      <c r="B32" s="23">
        <v>23</v>
      </c>
      <c r="C32">
        <f>Себестоимость!C30</f>
        <v>0</v>
      </c>
      <c r="D32">
        <f>Себестоимость!D30</f>
        <v>0</v>
      </c>
      <c r="E32">
        <f t="shared" si="6"/>
        <v>0</v>
      </c>
      <c r="F32" s="40"/>
      <c r="G32" s="50">
        <f t="shared" si="0"/>
        <v>0</v>
      </c>
      <c r="H32" s="51">
        <f t="shared" si="1"/>
        <v>0</v>
      </c>
      <c r="I32" s="48">
        <f t="shared" si="2"/>
        <v>0</v>
      </c>
      <c r="J32" s="49">
        <f t="shared" si="3"/>
        <v>0</v>
      </c>
      <c r="K32" s="52">
        <f t="shared" si="4"/>
        <v>0</v>
      </c>
      <c r="L32" s="53">
        <f t="shared" si="5"/>
        <v>0</v>
      </c>
    </row>
    <row r="33" spans="2:12">
      <c r="B33" s="23">
        <v>24</v>
      </c>
      <c r="C33">
        <f>Себестоимость!C31</f>
        <v>0</v>
      </c>
      <c r="D33">
        <f>Себестоимость!D31</f>
        <v>0</v>
      </c>
      <c r="E33">
        <f t="shared" si="6"/>
        <v>0</v>
      </c>
      <c r="F33" s="40"/>
      <c r="G33" s="50">
        <f t="shared" si="0"/>
        <v>0</v>
      </c>
      <c r="H33" s="51">
        <f t="shared" si="1"/>
        <v>0</v>
      </c>
      <c r="I33" s="48">
        <f t="shared" si="2"/>
        <v>0</v>
      </c>
      <c r="J33" s="49">
        <f t="shared" si="3"/>
        <v>0</v>
      </c>
      <c r="K33" s="52">
        <f t="shared" si="4"/>
        <v>0</v>
      </c>
      <c r="L33" s="53">
        <f t="shared" si="5"/>
        <v>0</v>
      </c>
    </row>
    <row r="34" spans="2:12">
      <c r="B34" s="23">
        <v>25</v>
      </c>
      <c r="C34">
        <f>Себестоимость!C32</f>
        <v>0</v>
      </c>
      <c r="D34">
        <f>Себестоимость!D32</f>
        <v>0</v>
      </c>
      <c r="E34">
        <f t="shared" si="6"/>
        <v>0</v>
      </c>
      <c r="F34" s="40"/>
      <c r="G34" s="50">
        <f t="shared" si="0"/>
        <v>0</v>
      </c>
      <c r="H34" s="51">
        <f t="shared" si="1"/>
        <v>0</v>
      </c>
      <c r="I34" s="48">
        <f t="shared" si="2"/>
        <v>0</v>
      </c>
      <c r="J34" s="49">
        <f t="shared" si="3"/>
        <v>0</v>
      </c>
      <c r="K34" s="52">
        <f t="shared" si="4"/>
        <v>0</v>
      </c>
      <c r="L34" s="53">
        <f t="shared" si="5"/>
        <v>0</v>
      </c>
    </row>
    <row r="35" spans="2:12">
      <c r="B35" s="23">
        <v>26</v>
      </c>
      <c r="C35">
        <f>Себестоимость!C33</f>
        <v>0</v>
      </c>
      <c r="D35">
        <f>Себестоимость!D33</f>
        <v>0</v>
      </c>
      <c r="E35">
        <f t="shared" si="6"/>
        <v>0</v>
      </c>
      <c r="F35" s="40"/>
      <c r="G35" s="50">
        <f t="shared" si="0"/>
        <v>0</v>
      </c>
      <c r="H35" s="51">
        <f t="shared" si="1"/>
        <v>0</v>
      </c>
      <c r="I35" s="48">
        <f t="shared" si="2"/>
        <v>0</v>
      </c>
      <c r="J35" s="49">
        <f t="shared" si="3"/>
        <v>0</v>
      </c>
      <c r="K35" s="52">
        <f t="shared" si="4"/>
        <v>0</v>
      </c>
      <c r="L35" s="53">
        <f t="shared" si="5"/>
        <v>0</v>
      </c>
    </row>
    <row r="36" spans="2:12">
      <c r="B36" s="23">
        <v>27</v>
      </c>
      <c r="C36">
        <f>Себестоимость!C34</f>
        <v>0</v>
      </c>
      <c r="D36">
        <f>Себестоимость!D34</f>
        <v>0</v>
      </c>
      <c r="E36">
        <f t="shared" si="6"/>
        <v>0</v>
      </c>
      <c r="F36" s="40"/>
      <c r="G36" s="50">
        <f t="shared" si="0"/>
        <v>0</v>
      </c>
      <c r="H36" s="51">
        <f t="shared" si="1"/>
        <v>0</v>
      </c>
      <c r="I36" s="48">
        <f t="shared" si="2"/>
        <v>0</v>
      </c>
      <c r="J36" s="49">
        <f t="shared" si="3"/>
        <v>0</v>
      </c>
      <c r="K36" s="52">
        <f t="shared" si="4"/>
        <v>0</v>
      </c>
      <c r="L36" s="53">
        <f t="shared" si="5"/>
        <v>0</v>
      </c>
    </row>
    <row r="37" spans="2:12">
      <c r="B37" s="23">
        <v>28</v>
      </c>
      <c r="C37">
        <f>Себестоимость!C35</f>
        <v>0</v>
      </c>
      <c r="D37">
        <f>Себестоимость!D35</f>
        <v>0</v>
      </c>
      <c r="E37">
        <f t="shared" si="6"/>
        <v>0</v>
      </c>
      <c r="F37" s="40"/>
      <c r="G37" s="50">
        <f t="shared" si="0"/>
        <v>0</v>
      </c>
      <c r="H37" s="51">
        <f t="shared" si="1"/>
        <v>0</v>
      </c>
      <c r="I37" s="48">
        <f t="shared" si="2"/>
        <v>0</v>
      </c>
      <c r="J37" s="49">
        <f t="shared" si="3"/>
        <v>0</v>
      </c>
      <c r="K37" s="52">
        <f t="shared" si="4"/>
        <v>0</v>
      </c>
      <c r="L37" s="53">
        <f t="shared" si="5"/>
        <v>0</v>
      </c>
    </row>
    <row r="38" spans="2:12">
      <c r="B38" s="23">
        <v>29</v>
      </c>
      <c r="C38">
        <f>Себестоимость!C36</f>
        <v>0</v>
      </c>
      <c r="D38">
        <f>Себестоимость!D36</f>
        <v>0</v>
      </c>
      <c r="E38">
        <f t="shared" si="6"/>
        <v>0</v>
      </c>
      <c r="F38" s="40"/>
      <c r="G38" s="50">
        <f t="shared" si="0"/>
        <v>0</v>
      </c>
      <c r="H38" s="51">
        <f t="shared" si="1"/>
        <v>0</v>
      </c>
      <c r="I38" s="48">
        <f t="shared" si="2"/>
        <v>0</v>
      </c>
      <c r="J38" s="49">
        <f t="shared" si="3"/>
        <v>0</v>
      </c>
      <c r="K38" s="52">
        <f t="shared" si="4"/>
        <v>0</v>
      </c>
      <c r="L38" s="53">
        <f t="shared" si="5"/>
        <v>0</v>
      </c>
    </row>
    <row r="39" spans="2:12">
      <c r="B39" s="23">
        <v>30</v>
      </c>
      <c r="C39">
        <f>Себестоимость!C37</f>
        <v>0</v>
      </c>
      <c r="D39">
        <f>Себестоимость!D37</f>
        <v>0</v>
      </c>
      <c r="E39">
        <f t="shared" si="6"/>
        <v>0</v>
      </c>
      <c r="F39" s="40"/>
      <c r="G39" s="50">
        <f t="shared" si="0"/>
        <v>0</v>
      </c>
      <c r="H39" s="51">
        <f t="shared" si="1"/>
        <v>0</v>
      </c>
      <c r="I39" s="48">
        <f t="shared" si="2"/>
        <v>0</v>
      </c>
      <c r="J39" s="49">
        <f t="shared" si="3"/>
        <v>0</v>
      </c>
      <c r="K39" s="52">
        <f t="shared" si="4"/>
        <v>0</v>
      </c>
      <c r="L39" s="53">
        <f t="shared" si="5"/>
        <v>0</v>
      </c>
    </row>
    <row r="40" spans="2:12">
      <c r="B40" s="23">
        <v>31</v>
      </c>
      <c r="C40">
        <f>Себестоимость!C38</f>
        <v>0</v>
      </c>
      <c r="D40">
        <f>Себестоимость!D38</f>
        <v>0</v>
      </c>
      <c r="E40">
        <f t="shared" si="6"/>
        <v>0</v>
      </c>
      <c r="F40" s="40"/>
      <c r="G40" s="50">
        <f t="shared" si="0"/>
        <v>0</v>
      </c>
      <c r="H40" s="51">
        <f t="shared" si="1"/>
        <v>0</v>
      </c>
      <c r="I40" s="48">
        <f t="shared" si="2"/>
        <v>0</v>
      </c>
      <c r="J40" s="49">
        <f t="shared" si="3"/>
        <v>0</v>
      </c>
      <c r="K40" s="52">
        <f t="shared" si="4"/>
        <v>0</v>
      </c>
      <c r="L40" s="53">
        <f t="shared" si="5"/>
        <v>0</v>
      </c>
    </row>
    <row r="41" spans="2:12">
      <c r="B41" s="23">
        <v>32</v>
      </c>
      <c r="C41">
        <f>Себестоимость!C39</f>
        <v>0</v>
      </c>
      <c r="D41">
        <f>Себестоимость!D39</f>
        <v>0</v>
      </c>
      <c r="E41">
        <f t="shared" si="6"/>
        <v>0</v>
      </c>
      <c r="F41" s="40"/>
      <c r="G41" s="50">
        <f t="shared" si="0"/>
        <v>0</v>
      </c>
      <c r="H41" s="51">
        <f t="shared" si="1"/>
        <v>0</v>
      </c>
      <c r="I41" s="48">
        <f t="shared" si="2"/>
        <v>0</v>
      </c>
      <c r="J41" s="49">
        <f t="shared" si="3"/>
        <v>0</v>
      </c>
      <c r="K41" s="52">
        <f t="shared" si="4"/>
        <v>0</v>
      </c>
      <c r="L41" s="53">
        <f t="shared" si="5"/>
        <v>0</v>
      </c>
    </row>
    <row r="42" spans="2:12">
      <c r="B42" s="23">
        <v>33</v>
      </c>
      <c r="C42">
        <f>Себестоимость!C40</f>
        <v>0</v>
      </c>
      <c r="D42">
        <f>Себестоимость!D40</f>
        <v>0</v>
      </c>
      <c r="E42">
        <f t="shared" si="6"/>
        <v>0</v>
      </c>
      <c r="F42" s="40"/>
      <c r="G42" s="50">
        <f t="shared" ref="G42:G59" si="7">IF(D42=0,0,(VLOOKUP(D42,Grades,2,FALSE)))</f>
        <v>0</v>
      </c>
      <c r="H42" s="51">
        <f t="shared" ref="H42:H59" si="8">IF(E42=0,0,VLOOKUP(E42,LaborCosts,4,FALSE))</f>
        <v>0</v>
      </c>
      <c r="I42" s="48">
        <f t="shared" ref="I42:I59" si="9">IF(D42=0,0,VLOOKUP(D42,Grades,3,FALSE)*F42)</f>
        <v>0</v>
      </c>
      <c r="J42" s="49">
        <f t="shared" ref="J42:J59" si="10">IF(D42=0,0,VLOOKUP(D42,Grades,4,FALSE)*F42)</f>
        <v>0</v>
      </c>
      <c r="K42" s="52">
        <f t="shared" ref="K42:K59" si="11">I42*H42</f>
        <v>0</v>
      </c>
      <c r="L42" s="53">
        <f t="shared" ref="L42:L59" si="12">J42*H42</f>
        <v>0</v>
      </c>
    </row>
    <row r="43" spans="2:12">
      <c r="B43" s="23">
        <v>34</v>
      </c>
      <c r="C43">
        <f>Себестоимость!C41</f>
        <v>0</v>
      </c>
      <c r="D43">
        <f>Себестоимость!D41</f>
        <v>0</v>
      </c>
      <c r="E43">
        <f t="shared" si="6"/>
        <v>0</v>
      </c>
      <c r="F43" s="40"/>
      <c r="G43" s="50">
        <f t="shared" si="7"/>
        <v>0</v>
      </c>
      <c r="H43" s="51">
        <f t="shared" si="8"/>
        <v>0</v>
      </c>
      <c r="I43" s="48">
        <f t="shared" si="9"/>
        <v>0</v>
      </c>
      <c r="J43" s="49">
        <f t="shared" si="10"/>
        <v>0</v>
      </c>
      <c r="K43" s="52">
        <f t="shared" si="11"/>
        <v>0</v>
      </c>
      <c r="L43" s="53">
        <f t="shared" si="12"/>
        <v>0</v>
      </c>
    </row>
    <row r="44" spans="2:12">
      <c r="B44" s="23">
        <v>35</v>
      </c>
      <c r="C44">
        <f>Себестоимость!C42</f>
        <v>0</v>
      </c>
      <c r="D44">
        <f>Себестоимость!D42</f>
        <v>0</v>
      </c>
      <c r="E44">
        <f t="shared" si="6"/>
        <v>0</v>
      </c>
      <c r="F44" s="40"/>
      <c r="G44" s="50">
        <f t="shared" si="7"/>
        <v>0</v>
      </c>
      <c r="H44" s="51">
        <f t="shared" si="8"/>
        <v>0</v>
      </c>
      <c r="I44" s="48">
        <f t="shared" si="9"/>
        <v>0</v>
      </c>
      <c r="J44" s="49">
        <f t="shared" si="10"/>
        <v>0</v>
      </c>
      <c r="K44" s="52">
        <f t="shared" si="11"/>
        <v>0</v>
      </c>
      <c r="L44" s="53">
        <f t="shared" si="12"/>
        <v>0</v>
      </c>
    </row>
    <row r="45" spans="2:12">
      <c r="B45" s="23">
        <v>36</v>
      </c>
      <c r="C45">
        <f>Себестоимость!C43</f>
        <v>0</v>
      </c>
      <c r="D45">
        <f>Себестоимость!D43</f>
        <v>0</v>
      </c>
      <c r="E45">
        <f t="shared" si="6"/>
        <v>0</v>
      </c>
      <c r="F45" s="40"/>
      <c r="G45" s="50">
        <f t="shared" si="7"/>
        <v>0</v>
      </c>
      <c r="H45" s="51">
        <f t="shared" si="8"/>
        <v>0</v>
      </c>
      <c r="I45" s="48">
        <f t="shared" si="9"/>
        <v>0</v>
      </c>
      <c r="J45" s="49">
        <f t="shared" si="10"/>
        <v>0</v>
      </c>
      <c r="K45" s="52">
        <f t="shared" si="11"/>
        <v>0</v>
      </c>
      <c r="L45" s="53">
        <f t="shared" si="12"/>
        <v>0</v>
      </c>
    </row>
    <row r="46" spans="2:12">
      <c r="B46" s="23">
        <v>37</v>
      </c>
      <c r="C46">
        <f>Себестоимость!C44</f>
        <v>0</v>
      </c>
      <c r="D46">
        <f>Себестоимость!D44</f>
        <v>0</v>
      </c>
      <c r="E46">
        <f t="shared" si="6"/>
        <v>0</v>
      </c>
      <c r="F46" s="40"/>
      <c r="G46" s="50">
        <f t="shared" si="7"/>
        <v>0</v>
      </c>
      <c r="H46" s="51">
        <f t="shared" si="8"/>
        <v>0</v>
      </c>
      <c r="I46" s="48">
        <f t="shared" si="9"/>
        <v>0</v>
      </c>
      <c r="J46" s="49">
        <f t="shared" si="10"/>
        <v>0</v>
      </c>
      <c r="K46" s="52">
        <f t="shared" si="11"/>
        <v>0</v>
      </c>
      <c r="L46" s="53">
        <f t="shared" si="12"/>
        <v>0</v>
      </c>
    </row>
    <row r="47" spans="2:12">
      <c r="B47" s="23">
        <v>38</v>
      </c>
      <c r="C47">
        <f>Себестоимость!C45</f>
        <v>0</v>
      </c>
      <c r="D47">
        <f>Себестоимость!D45</f>
        <v>0</v>
      </c>
      <c r="E47">
        <f t="shared" si="6"/>
        <v>0</v>
      </c>
      <c r="F47" s="40"/>
      <c r="G47" s="50">
        <f t="shared" si="7"/>
        <v>0</v>
      </c>
      <c r="H47" s="51">
        <f t="shared" si="8"/>
        <v>0</v>
      </c>
      <c r="I47" s="48">
        <f t="shared" si="9"/>
        <v>0</v>
      </c>
      <c r="J47" s="49">
        <f t="shared" si="10"/>
        <v>0</v>
      </c>
      <c r="K47" s="52">
        <f t="shared" si="11"/>
        <v>0</v>
      </c>
      <c r="L47" s="53">
        <f t="shared" si="12"/>
        <v>0</v>
      </c>
    </row>
    <row r="48" spans="2:12">
      <c r="B48" s="23">
        <v>39</v>
      </c>
      <c r="C48">
        <f>Себестоимость!C46</f>
        <v>0</v>
      </c>
      <c r="D48">
        <f>Себестоимость!D46</f>
        <v>0</v>
      </c>
      <c r="E48">
        <f t="shared" si="6"/>
        <v>0</v>
      </c>
      <c r="F48" s="40"/>
      <c r="G48" s="50">
        <f t="shared" si="7"/>
        <v>0</v>
      </c>
      <c r="H48" s="51">
        <f t="shared" si="8"/>
        <v>0</v>
      </c>
      <c r="I48" s="48">
        <f t="shared" si="9"/>
        <v>0</v>
      </c>
      <c r="J48" s="49">
        <f t="shared" si="10"/>
        <v>0</v>
      </c>
      <c r="K48" s="52">
        <f t="shared" si="11"/>
        <v>0</v>
      </c>
      <c r="L48" s="53">
        <f t="shared" si="12"/>
        <v>0</v>
      </c>
    </row>
    <row r="49" spans="2:12">
      <c r="B49" s="23">
        <v>40</v>
      </c>
      <c r="C49">
        <f>Себестоимость!C47</f>
        <v>0</v>
      </c>
      <c r="D49">
        <f>Себестоимость!D47</f>
        <v>0</v>
      </c>
      <c r="E49">
        <f t="shared" si="6"/>
        <v>0</v>
      </c>
      <c r="F49" s="40"/>
      <c r="G49" s="50">
        <f t="shared" si="7"/>
        <v>0</v>
      </c>
      <c r="H49" s="51">
        <f t="shared" si="8"/>
        <v>0</v>
      </c>
      <c r="I49" s="48">
        <f t="shared" si="9"/>
        <v>0</v>
      </c>
      <c r="J49" s="49">
        <f t="shared" si="10"/>
        <v>0</v>
      </c>
      <c r="K49" s="52">
        <f t="shared" si="11"/>
        <v>0</v>
      </c>
      <c r="L49" s="53">
        <f t="shared" si="12"/>
        <v>0</v>
      </c>
    </row>
    <row r="50" spans="2:12">
      <c r="B50" s="23">
        <v>41</v>
      </c>
      <c r="C50">
        <f>Себестоимость!C48</f>
        <v>0</v>
      </c>
      <c r="D50">
        <f>Себестоимость!D48</f>
        <v>0</v>
      </c>
      <c r="E50">
        <f t="shared" si="6"/>
        <v>0</v>
      </c>
      <c r="F50" s="40"/>
      <c r="G50" s="50">
        <f t="shared" si="7"/>
        <v>0</v>
      </c>
      <c r="H50" s="51">
        <f t="shared" si="8"/>
        <v>0</v>
      </c>
      <c r="I50" s="48">
        <f t="shared" si="9"/>
        <v>0</v>
      </c>
      <c r="J50" s="49">
        <f t="shared" si="10"/>
        <v>0</v>
      </c>
      <c r="K50" s="52">
        <f t="shared" si="11"/>
        <v>0</v>
      </c>
      <c r="L50" s="53">
        <f t="shared" si="12"/>
        <v>0</v>
      </c>
    </row>
    <row r="51" spans="2:12">
      <c r="B51" s="23">
        <v>42</v>
      </c>
      <c r="C51">
        <f>Себестоимость!C49</f>
        <v>0</v>
      </c>
      <c r="D51">
        <f>Себестоимость!D49</f>
        <v>0</v>
      </c>
      <c r="E51">
        <f t="shared" si="6"/>
        <v>0</v>
      </c>
      <c r="F51" s="40"/>
      <c r="G51" s="50">
        <f t="shared" si="7"/>
        <v>0</v>
      </c>
      <c r="H51" s="51">
        <f t="shared" si="8"/>
        <v>0</v>
      </c>
      <c r="I51" s="48">
        <f t="shared" si="9"/>
        <v>0</v>
      </c>
      <c r="J51" s="49">
        <f t="shared" si="10"/>
        <v>0</v>
      </c>
      <c r="K51" s="52">
        <f t="shared" si="11"/>
        <v>0</v>
      </c>
      <c r="L51" s="53">
        <f t="shared" si="12"/>
        <v>0</v>
      </c>
    </row>
    <row r="52" spans="2:12">
      <c r="B52" s="23">
        <v>43</v>
      </c>
      <c r="C52">
        <f>Себестоимость!C50</f>
        <v>0</v>
      </c>
      <c r="D52">
        <f>Себестоимость!D50</f>
        <v>0</v>
      </c>
      <c r="E52">
        <f t="shared" si="6"/>
        <v>0</v>
      </c>
      <c r="F52" s="40"/>
      <c r="G52" s="50">
        <f t="shared" si="7"/>
        <v>0</v>
      </c>
      <c r="H52" s="51">
        <f t="shared" si="8"/>
        <v>0</v>
      </c>
      <c r="I52" s="48">
        <f t="shared" si="9"/>
        <v>0</v>
      </c>
      <c r="J52" s="49">
        <f t="shared" si="10"/>
        <v>0</v>
      </c>
      <c r="K52" s="52">
        <f t="shared" si="11"/>
        <v>0</v>
      </c>
      <c r="L52" s="53">
        <f t="shared" si="12"/>
        <v>0</v>
      </c>
    </row>
    <row r="53" spans="2:12">
      <c r="B53" s="23">
        <v>44</v>
      </c>
      <c r="C53">
        <f>Себестоимость!C51</f>
        <v>0</v>
      </c>
      <c r="D53">
        <f>Себестоимость!D51</f>
        <v>0</v>
      </c>
      <c r="E53">
        <f t="shared" si="6"/>
        <v>0</v>
      </c>
      <c r="F53" s="40"/>
      <c r="G53" s="50">
        <f t="shared" si="7"/>
        <v>0</v>
      </c>
      <c r="H53" s="51">
        <f t="shared" si="8"/>
        <v>0</v>
      </c>
      <c r="I53" s="48">
        <f t="shared" si="9"/>
        <v>0</v>
      </c>
      <c r="J53" s="49">
        <f t="shared" si="10"/>
        <v>0</v>
      </c>
      <c r="K53" s="52">
        <f t="shared" si="11"/>
        <v>0</v>
      </c>
      <c r="L53" s="53">
        <f t="shared" si="12"/>
        <v>0</v>
      </c>
    </row>
    <row r="54" spans="2:12">
      <c r="B54" s="23">
        <v>45</v>
      </c>
      <c r="C54">
        <f>Себестоимость!C52</f>
        <v>0</v>
      </c>
      <c r="D54">
        <f>Себестоимость!D52</f>
        <v>0</v>
      </c>
      <c r="E54">
        <f t="shared" si="6"/>
        <v>0</v>
      </c>
      <c r="F54" s="40"/>
      <c r="G54" s="50">
        <f t="shared" si="7"/>
        <v>0</v>
      </c>
      <c r="H54" s="51">
        <f t="shared" si="8"/>
        <v>0</v>
      </c>
      <c r="I54" s="48">
        <f t="shared" si="9"/>
        <v>0</v>
      </c>
      <c r="J54" s="49">
        <f t="shared" si="10"/>
        <v>0</v>
      </c>
      <c r="K54" s="52">
        <f t="shared" si="11"/>
        <v>0</v>
      </c>
      <c r="L54" s="53">
        <f t="shared" si="12"/>
        <v>0</v>
      </c>
    </row>
    <row r="55" spans="2:12">
      <c r="B55" s="23">
        <v>46</v>
      </c>
      <c r="C55">
        <f>Себестоимость!C53</f>
        <v>0</v>
      </c>
      <c r="D55">
        <f>Себестоимость!D53</f>
        <v>0</v>
      </c>
      <c r="E55">
        <f t="shared" si="6"/>
        <v>0</v>
      </c>
      <c r="F55" s="40"/>
      <c r="G55" s="50">
        <f t="shared" si="7"/>
        <v>0</v>
      </c>
      <c r="H55" s="51">
        <f t="shared" si="8"/>
        <v>0</v>
      </c>
      <c r="I55" s="48">
        <f t="shared" si="9"/>
        <v>0</v>
      </c>
      <c r="J55" s="49">
        <f t="shared" si="10"/>
        <v>0</v>
      </c>
      <c r="K55" s="52">
        <f t="shared" si="11"/>
        <v>0</v>
      </c>
      <c r="L55" s="53">
        <f t="shared" si="12"/>
        <v>0</v>
      </c>
    </row>
    <row r="56" spans="2:12">
      <c r="B56" s="23">
        <v>47</v>
      </c>
      <c r="C56">
        <f>Себестоимость!C54</f>
        <v>0</v>
      </c>
      <c r="D56">
        <f>Себестоимость!D54</f>
        <v>0</v>
      </c>
      <c r="E56">
        <f t="shared" si="6"/>
        <v>0</v>
      </c>
      <c r="F56" s="40"/>
      <c r="G56" s="50">
        <f t="shared" si="7"/>
        <v>0</v>
      </c>
      <c r="H56" s="51">
        <f t="shared" si="8"/>
        <v>0</v>
      </c>
      <c r="I56" s="48">
        <f t="shared" si="9"/>
        <v>0</v>
      </c>
      <c r="J56" s="49">
        <f t="shared" si="10"/>
        <v>0</v>
      </c>
      <c r="K56" s="52">
        <f t="shared" si="11"/>
        <v>0</v>
      </c>
      <c r="L56" s="53">
        <f t="shared" si="12"/>
        <v>0</v>
      </c>
    </row>
    <row r="57" spans="2:12">
      <c r="B57" s="23">
        <v>48</v>
      </c>
      <c r="C57">
        <f>Себестоимость!C55</f>
        <v>0</v>
      </c>
      <c r="D57">
        <f>Себестоимость!D55</f>
        <v>0</v>
      </c>
      <c r="E57">
        <f t="shared" si="6"/>
        <v>0</v>
      </c>
      <c r="F57" s="40"/>
      <c r="G57" s="50">
        <f t="shared" si="7"/>
        <v>0</v>
      </c>
      <c r="H57" s="51">
        <f t="shared" si="8"/>
        <v>0</v>
      </c>
      <c r="I57" s="48">
        <f t="shared" si="9"/>
        <v>0</v>
      </c>
      <c r="J57" s="49">
        <f t="shared" si="10"/>
        <v>0</v>
      </c>
      <c r="K57" s="52">
        <f t="shared" si="11"/>
        <v>0</v>
      </c>
      <c r="L57" s="53">
        <f t="shared" si="12"/>
        <v>0</v>
      </c>
    </row>
    <row r="58" spans="2:12">
      <c r="B58" s="23">
        <v>49</v>
      </c>
      <c r="C58">
        <f>Себестоимость!C56</f>
        <v>0</v>
      </c>
      <c r="D58">
        <f>Себестоимость!D56</f>
        <v>0</v>
      </c>
      <c r="E58">
        <f t="shared" si="6"/>
        <v>0</v>
      </c>
      <c r="F58" s="40"/>
      <c r="G58" s="50">
        <f t="shared" si="7"/>
        <v>0</v>
      </c>
      <c r="H58" s="51">
        <f t="shared" si="8"/>
        <v>0</v>
      </c>
      <c r="I58" s="48">
        <f t="shared" si="9"/>
        <v>0</v>
      </c>
      <c r="J58" s="49">
        <f t="shared" si="10"/>
        <v>0</v>
      </c>
      <c r="K58" s="52">
        <f t="shared" si="11"/>
        <v>0</v>
      </c>
      <c r="L58" s="53">
        <f t="shared" si="12"/>
        <v>0</v>
      </c>
    </row>
    <row r="59" spans="2:12">
      <c r="B59" s="23">
        <v>50</v>
      </c>
      <c r="C59">
        <f>Себестоимость!C57</f>
        <v>0</v>
      </c>
      <c r="D59">
        <f>Себестоимость!D57</f>
        <v>0</v>
      </c>
      <c r="E59">
        <f t="shared" si="6"/>
        <v>0</v>
      </c>
      <c r="F59" s="40"/>
      <c r="G59" s="50">
        <f t="shared" si="7"/>
        <v>0</v>
      </c>
      <c r="H59" s="51">
        <f t="shared" si="8"/>
        <v>0</v>
      </c>
      <c r="I59" s="48">
        <f t="shared" si="9"/>
        <v>0</v>
      </c>
      <c r="J59" s="49">
        <f t="shared" si="10"/>
        <v>0</v>
      </c>
      <c r="K59" s="52">
        <f t="shared" si="11"/>
        <v>0</v>
      </c>
      <c r="L59" s="53">
        <f t="shared" si="12"/>
        <v>0</v>
      </c>
    </row>
    <row r="60" spans="2:12">
      <c r="B60" s="23"/>
    </row>
  </sheetData>
  <sheetProtection sheet="1" objects="1" scenarios="1"/>
  <mergeCells count="10">
    <mergeCell ref="B8:B9"/>
    <mergeCell ref="H8:H9"/>
    <mergeCell ref="K8:L8"/>
    <mergeCell ref="C2:D2"/>
    <mergeCell ref="I8:J8"/>
    <mergeCell ref="G8:G9"/>
    <mergeCell ref="F8:F9"/>
    <mergeCell ref="E8:E9"/>
    <mergeCell ref="D8:D9"/>
    <mergeCell ref="C8:C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D5B8F-C2CD-4AC9-9B78-50D1FDC71369}">
  <dimension ref="A2:E23"/>
  <sheetViews>
    <sheetView workbookViewId="0">
      <selection activeCell="B2" sqref="B2:C2"/>
    </sheetView>
  </sheetViews>
  <sheetFormatPr defaultRowHeight="15"/>
  <cols>
    <col min="2" max="2" width="62.140625" bestFit="1" customWidth="1"/>
    <col min="3" max="3" width="29.5703125" customWidth="1"/>
    <col min="4" max="4" width="16.140625" bestFit="1" customWidth="1"/>
  </cols>
  <sheetData>
    <row r="2" spans="1:5" ht="66.75" customHeight="1">
      <c r="B2" s="67" t="s">
        <v>57</v>
      </c>
      <c r="C2" s="67"/>
    </row>
    <row r="4" spans="1:5" ht="18.75">
      <c r="B4" s="19" t="s">
        <v>58</v>
      </c>
      <c r="C4" s="18">
        <f>SUM(C9:C23)</f>
        <v>1495000</v>
      </c>
    </row>
    <row r="5" spans="1:5" ht="18.75">
      <c r="E5" s="18"/>
    </row>
    <row r="7" spans="1:5">
      <c r="A7" s="70" t="s">
        <v>16</v>
      </c>
      <c r="B7" s="70" t="s">
        <v>59</v>
      </c>
      <c r="C7" s="70" t="s">
        <v>60</v>
      </c>
    </row>
    <row r="8" spans="1:5">
      <c r="A8" s="70"/>
      <c r="B8" s="70"/>
      <c r="C8" s="70"/>
    </row>
    <row r="9" spans="1:5">
      <c r="A9" s="23">
        <v>1</v>
      </c>
      <c r="B9" s="42" t="s">
        <v>61</v>
      </c>
      <c r="C9" s="54">
        <v>150000</v>
      </c>
    </row>
    <row r="10" spans="1:5">
      <c r="A10" s="23">
        <v>2</v>
      </c>
      <c r="B10" s="42" t="s">
        <v>62</v>
      </c>
      <c r="C10" s="54">
        <v>70000</v>
      </c>
    </row>
    <row r="11" spans="1:5">
      <c r="A11" s="23">
        <v>3</v>
      </c>
      <c r="B11" s="42" t="s">
        <v>63</v>
      </c>
      <c r="C11" s="54">
        <v>25000</v>
      </c>
    </row>
    <row r="12" spans="1:5">
      <c r="A12" s="23">
        <v>4</v>
      </c>
      <c r="B12" s="42" t="s">
        <v>64</v>
      </c>
      <c r="C12" s="54">
        <v>400000</v>
      </c>
    </row>
    <row r="13" spans="1:5">
      <c r="A13" s="23">
        <v>5</v>
      </c>
      <c r="B13" s="42" t="s">
        <v>65</v>
      </c>
      <c r="C13" s="54">
        <v>50000</v>
      </c>
    </row>
    <row r="14" spans="1:5">
      <c r="A14" s="23">
        <v>6</v>
      </c>
      <c r="B14" s="42" t="s">
        <v>66</v>
      </c>
      <c r="C14" s="54">
        <v>800000</v>
      </c>
    </row>
    <row r="15" spans="1:5">
      <c r="A15" s="23">
        <v>7</v>
      </c>
      <c r="B15" s="42"/>
      <c r="C15" s="54"/>
    </row>
    <row r="16" spans="1:5">
      <c r="A16" s="23">
        <v>8</v>
      </c>
      <c r="B16" s="42"/>
      <c r="C16" s="54"/>
    </row>
    <row r="17" spans="1:3">
      <c r="A17" s="23">
        <v>9</v>
      </c>
      <c r="B17" s="42"/>
      <c r="C17" s="54"/>
    </row>
    <row r="18" spans="1:3">
      <c r="A18" s="23">
        <v>10</v>
      </c>
      <c r="B18" s="42"/>
      <c r="C18" s="54"/>
    </row>
    <row r="19" spans="1:3">
      <c r="A19" s="23">
        <v>11</v>
      </c>
      <c r="B19" s="42"/>
      <c r="C19" s="54"/>
    </row>
    <row r="20" spans="1:3">
      <c r="A20" s="23">
        <v>12</v>
      </c>
      <c r="B20" s="42"/>
      <c r="C20" s="54"/>
    </row>
    <row r="21" spans="1:3">
      <c r="A21" s="23">
        <v>13</v>
      </c>
      <c r="B21" s="42"/>
      <c r="C21" s="54"/>
    </row>
    <row r="22" spans="1:3">
      <c r="A22" s="23">
        <v>14</v>
      </c>
      <c r="B22" s="42"/>
      <c r="C22" s="54"/>
    </row>
    <row r="23" spans="1:3">
      <c r="A23" s="23">
        <v>15</v>
      </c>
      <c r="B23" s="42"/>
      <c r="C23" s="54"/>
    </row>
  </sheetData>
  <sheetProtection sheet="1" objects="1" scenarios="1"/>
  <mergeCells count="4">
    <mergeCell ref="B7:B8"/>
    <mergeCell ref="C7:C8"/>
    <mergeCell ref="B2:C2"/>
    <mergeCell ref="A7:A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E0098-F25E-4E0F-B89A-297D1D5D1429}">
  <dimension ref="B2:G151"/>
  <sheetViews>
    <sheetView showZeros="0" workbookViewId="0">
      <selection activeCell="C2" sqref="C2:D2"/>
    </sheetView>
  </sheetViews>
  <sheetFormatPr defaultRowHeight="15"/>
  <cols>
    <col min="2" max="2" width="7.5703125" customWidth="1"/>
    <col min="3" max="3" width="36.5703125" bestFit="1" customWidth="1"/>
    <col min="4" max="4" width="27.85546875" bestFit="1" customWidth="1"/>
    <col min="5" max="5" width="24.28515625" hidden="1" customWidth="1"/>
    <col min="6" max="6" width="21.28515625" customWidth="1"/>
    <col min="7" max="7" width="15.85546875" customWidth="1"/>
  </cols>
  <sheetData>
    <row r="2" spans="2:7" ht="66.75" customHeight="1">
      <c r="C2" s="67" t="s">
        <v>67</v>
      </c>
      <c r="D2" s="67"/>
    </row>
    <row r="4" spans="2:7">
      <c r="B4" s="74" t="s">
        <v>16</v>
      </c>
      <c r="C4" s="74" t="s">
        <v>37</v>
      </c>
      <c r="D4" s="74" t="s">
        <v>38</v>
      </c>
      <c r="E4" s="74" t="s">
        <v>39</v>
      </c>
      <c r="F4" s="74" t="s">
        <v>42</v>
      </c>
      <c r="G4" s="74" t="s">
        <v>68</v>
      </c>
    </row>
    <row r="5" spans="2:7">
      <c r="B5" s="74"/>
      <c r="C5" s="74"/>
      <c r="D5" s="74"/>
      <c r="E5" s="74"/>
      <c r="F5" s="74"/>
      <c r="G5" s="74"/>
    </row>
    <row r="6" spans="2:7">
      <c r="B6" s="23">
        <f>Себестоимость!B8</f>
        <v>1</v>
      </c>
      <c r="C6" t="str">
        <f>Себестоимость!C8</f>
        <v>Руководитель проектов</v>
      </c>
      <c r="D6" t="str">
        <f>Себестоимость!D8</f>
        <v>G1-стажер</v>
      </c>
      <c r="E6" t="str">
        <f>IF(C6=0,0,C6&amp;D6)</f>
        <v>Руководитель проектовG1-стажер</v>
      </c>
      <c r="F6" s="2">
        <f t="shared" ref="F6:F37" si="0">IF(E6=0,0,VLOOKUP(E6,LaborCosts,4,FALSE))</f>
        <v>674.81707317073176</v>
      </c>
      <c r="G6" s="10">
        <f>F6/(1-'Цель и итоги'!$B$17)</f>
        <v>1415.0372389786817</v>
      </c>
    </row>
    <row r="7" spans="2:7">
      <c r="B7" s="23">
        <f>Себестоимость!B9</f>
        <v>2</v>
      </c>
      <c r="C7" t="str">
        <f>Себестоимость!C9</f>
        <v>Руководитель проектов</v>
      </c>
      <c r="D7" t="str">
        <f>Себестоимость!D9</f>
        <v>G2-младший специалист</v>
      </c>
      <c r="E7" t="str">
        <f t="shared" ref="E7:E55" si="1">IF(C7=0,0,C7&amp;D7)</f>
        <v>Руководитель проектовG2-младший специалист</v>
      </c>
      <c r="F7" s="2">
        <f t="shared" si="0"/>
        <v>754.20731707317077</v>
      </c>
      <c r="G7" s="10">
        <f>F7/(1-'Цель и итоги'!$B$17)</f>
        <v>1581.5122082702912</v>
      </c>
    </row>
    <row r="8" spans="2:7">
      <c r="B8" s="23">
        <f>Себестоимость!B10</f>
        <v>3</v>
      </c>
      <c r="C8" t="str">
        <f>Себестоимость!C10</f>
        <v>Руководитель проектов</v>
      </c>
      <c r="D8" t="str">
        <f>Себестоимость!D10</f>
        <v>G3-специалист</v>
      </c>
      <c r="E8" t="str">
        <f t="shared" si="1"/>
        <v>Руководитель проектовG3-специалист</v>
      </c>
      <c r="F8" s="2">
        <f t="shared" si="0"/>
        <v>873.29268292682923</v>
      </c>
      <c r="G8" s="10">
        <f>F8/(1-'Цель и итоги'!$B$17)</f>
        <v>1831.2246622077053</v>
      </c>
    </row>
    <row r="9" spans="2:7">
      <c r="B9" s="23">
        <f>Себестоимость!B11</f>
        <v>4</v>
      </c>
      <c r="C9" t="str">
        <f>Себестоимость!C11</f>
        <v>Руководитель проектов</v>
      </c>
      <c r="D9" t="str">
        <f>Себестоимость!D11</f>
        <v>G4-старший специалист</v>
      </c>
      <c r="E9" t="str">
        <f t="shared" si="1"/>
        <v>Руководитель проектовG4-старший специалист</v>
      </c>
      <c r="F9" s="2">
        <f t="shared" si="0"/>
        <v>1151.1585365853659</v>
      </c>
      <c r="G9" s="10">
        <f>F9/(1-'Цель и итоги'!$B$17)</f>
        <v>2413.8870547283391</v>
      </c>
    </row>
    <row r="10" spans="2:7">
      <c r="B10" s="23">
        <f>Себестоимость!B12</f>
        <v>5</v>
      </c>
      <c r="C10" t="str">
        <f>Себестоимость!C12</f>
        <v>Руководитель проектов</v>
      </c>
      <c r="D10" t="str">
        <f>Себестоимость!D12</f>
        <v>G5-руководитель команды</v>
      </c>
      <c r="E10" t="str">
        <f t="shared" si="1"/>
        <v>Руководитель проектовG5-руководитель команды</v>
      </c>
      <c r="F10" s="2">
        <f t="shared" si="0"/>
        <v>1746.5853658536585</v>
      </c>
      <c r="G10" s="10">
        <f>F10/(1-'Цель и итоги'!$B$17)</f>
        <v>3662.4493244154105</v>
      </c>
    </row>
    <row r="11" spans="2:7">
      <c r="B11" s="23">
        <f>Себестоимость!B13</f>
        <v>6</v>
      </c>
      <c r="C11" t="str">
        <f>Себестоимость!C13</f>
        <v>Консультант</v>
      </c>
      <c r="D11" t="str">
        <f>Себестоимость!D13</f>
        <v>G1-стажер</v>
      </c>
      <c r="E11" t="str">
        <f t="shared" si="1"/>
        <v>КонсультантG1-стажер</v>
      </c>
      <c r="F11" s="2">
        <f t="shared" si="0"/>
        <v>357.2560975609756</v>
      </c>
      <c r="G11" s="10">
        <f>F11/(1-'Цель и итоги'!$B$17)</f>
        <v>749.13736181224317</v>
      </c>
    </row>
    <row r="12" spans="2:7">
      <c r="B12" s="23">
        <f>Себестоимость!B14</f>
        <v>7</v>
      </c>
      <c r="C12" t="str">
        <f>Себестоимость!C14</f>
        <v>Консультант</v>
      </c>
      <c r="D12" t="str">
        <f>Себестоимость!D14</f>
        <v>G2-младший специалист</v>
      </c>
      <c r="E12" t="str">
        <f t="shared" si="1"/>
        <v>КонсультантG2-младший специалист</v>
      </c>
      <c r="F12" s="2">
        <f t="shared" si="0"/>
        <v>476.34146341463412</v>
      </c>
      <c r="G12" s="10">
        <f>F12/(1-'Цель и итоги'!$B$17)</f>
        <v>998.84981574965741</v>
      </c>
    </row>
    <row r="13" spans="2:7">
      <c r="B13" s="23">
        <f>Себестоимость!B15</f>
        <v>8</v>
      </c>
      <c r="C13" t="str">
        <f>Себестоимость!C15</f>
        <v>Консультант</v>
      </c>
      <c r="D13" t="str">
        <f>Себестоимость!D15</f>
        <v>G3-специалист</v>
      </c>
      <c r="E13" t="str">
        <f t="shared" si="1"/>
        <v>КонсультантG3-специалист</v>
      </c>
      <c r="F13" s="2">
        <f t="shared" si="0"/>
        <v>595.42682926829264</v>
      </c>
      <c r="G13" s="10">
        <f>F13/(1-'Цель и итоги'!$B$17)</f>
        <v>1248.5622696870719</v>
      </c>
    </row>
    <row r="14" spans="2:7">
      <c r="B14" s="23">
        <f>Себестоимость!B16</f>
        <v>9</v>
      </c>
      <c r="C14" t="str">
        <f>Себестоимость!C16</f>
        <v>Консультант</v>
      </c>
      <c r="D14" t="str">
        <f>Себестоимость!D16</f>
        <v>G4-старший специалист</v>
      </c>
      <c r="E14" t="str">
        <f t="shared" si="1"/>
        <v>КонсультантG4-старший специалист</v>
      </c>
      <c r="F14" s="2">
        <f t="shared" si="0"/>
        <v>754.20731707317077</v>
      </c>
      <c r="G14" s="10">
        <f>F14/(1-'Цель и итоги'!$B$17)</f>
        <v>1581.5122082702912</v>
      </c>
    </row>
    <row r="15" spans="2:7">
      <c r="B15" s="23">
        <f>Себестоимость!B17</f>
        <v>10</v>
      </c>
      <c r="C15" t="str">
        <f>Себестоимость!C17</f>
        <v>Консультант</v>
      </c>
      <c r="D15" t="str">
        <f>Себестоимость!D17</f>
        <v>G5-руководитель команды</v>
      </c>
      <c r="E15" t="str">
        <f t="shared" si="1"/>
        <v>КонсультантG5-руководитель команды</v>
      </c>
      <c r="F15" s="2">
        <f t="shared" si="0"/>
        <v>1038.689024390244</v>
      </c>
      <c r="G15" s="10">
        <f>F15/(1-'Цель и итоги'!$B$17)</f>
        <v>2178.0475148985588</v>
      </c>
    </row>
    <row r="16" spans="2:7">
      <c r="B16" s="23">
        <f>Себестоимость!B18</f>
        <v>11</v>
      </c>
      <c r="C16" t="str">
        <f>Себестоимость!C18</f>
        <v>Аналитик</v>
      </c>
      <c r="D16" t="str">
        <f>Себестоимость!D18</f>
        <v>G1-стажер</v>
      </c>
      <c r="E16" t="str">
        <f t="shared" si="1"/>
        <v>АналитикG1-стажер</v>
      </c>
      <c r="F16" s="2">
        <f t="shared" si="0"/>
        <v>396.95121951219511</v>
      </c>
      <c r="G16" s="10">
        <f>F16/(1-'Цель и итоги'!$B$17)</f>
        <v>832.37484645804795</v>
      </c>
    </row>
    <row r="17" spans="2:7">
      <c r="B17" s="23">
        <f>Себестоимость!B19</f>
        <v>12</v>
      </c>
      <c r="C17" t="str">
        <f>Себестоимость!C19</f>
        <v>Аналитик</v>
      </c>
      <c r="D17" t="str">
        <f>Себестоимость!D19</f>
        <v>G2-младший специалист</v>
      </c>
      <c r="E17" t="str">
        <f t="shared" si="1"/>
        <v>АналитикG2-младший специалист</v>
      </c>
      <c r="F17" s="2">
        <f t="shared" si="0"/>
        <v>516.03658536585363</v>
      </c>
      <c r="G17" s="10">
        <f>F17/(1-'Цель и итоги'!$B$17)</f>
        <v>1082.0873003954623</v>
      </c>
    </row>
    <row r="18" spans="2:7">
      <c r="B18" s="23">
        <f>Себестоимость!B20</f>
        <v>13</v>
      </c>
      <c r="C18" t="str">
        <f>Себестоимость!C20</f>
        <v>Аналитик</v>
      </c>
      <c r="D18" t="str">
        <f>Себестоимость!D20</f>
        <v>G3-специалист</v>
      </c>
      <c r="E18" t="str">
        <f t="shared" si="1"/>
        <v>АналитикG3-специалист</v>
      </c>
      <c r="F18" s="2">
        <f t="shared" si="0"/>
        <v>674.81707317073176</v>
      </c>
      <c r="G18" s="10">
        <f>F18/(1-'Цель и итоги'!$B$17)</f>
        <v>1415.0372389786817</v>
      </c>
    </row>
    <row r="19" spans="2:7">
      <c r="B19" s="23">
        <f>Себестоимость!B21</f>
        <v>14</v>
      </c>
      <c r="C19" t="str">
        <f>Себестоимость!C21</f>
        <v>Аналитик</v>
      </c>
      <c r="D19" t="str">
        <f>Себестоимость!D21</f>
        <v>G4-старший специалист</v>
      </c>
      <c r="E19" t="str">
        <f t="shared" si="1"/>
        <v>АналитикG4-старший специалист</v>
      </c>
      <c r="F19" s="2">
        <f t="shared" si="0"/>
        <v>793.90243902439022</v>
      </c>
      <c r="G19" s="10">
        <f>F19/(1-'Цель и итоги'!$B$17)</f>
        <v>1664.7496929160959</v>
      </c>
    </row>
    <row r="20" spans="2:7">
      <c r="B20" s="23">
        <f>Себестоимость!B22</f>
        <v>15</v>
      </c>
      <c r="C20" t="str">
        <f>Себестоимость!C22</f>
        <v>Аналитик</v>
      </c>
      <c r="D20" t="str">
        <f>Себестоимость!D22</f>
        <v>G5-руководитель команды</v>
      </c>
      <c r="E20" t="str">
        <f t="shared" si="1"/>
        <v>АналитикG5-руководитель команды</v>
      </c>
      <c r="F20" s="2">
        <f t="shared" si="0"/>
        <v>1177.6219512195121</v>
      </c>
      <c r="G20" s="10">
        <f>F20/(1-'Цель и итоги'!$B$17)</f>
        <v>2469.3787111588754</v>
      </c>
    </row>
    <row r="21" spans="2:7">
      <c r="B21" s="23">
        <f>Себестоимость!B23</f>
        <v>16</v>
      </c>
      <c r="C21" t="str">
        <f>Себестоимость!C23</f>
        <v>Аудитор</v>
      </c>
      <c r="D21" t="str">
        <f>Себестоимость!D23</f>
        <v>G1-стажер</v>
      </c>
      <c r="E21" t="str">
        <f t="shared" si="1"/>
        <v>АудиторG1-стажер</v>
      </c>
      <c r="F21" s="2">
        <f t="shared" si="0"/>
        <v>516.03658536585363</v>
      </c>
      <c r="G21" s="10">
        <f>F21/(1-'Цель и итоги'!$B$17)</f>
        <v>1082.0873003954623</v>
      </c>
    </row>
    <row r="22" spans="2:7">
      <c r="B22" s="23">
        <f>Себестоимость!B24</f>
        <v>17</v>
      </c>
      <c r="C22" t="str">
        <f>Себестоимость!C24</f>
        <v>Аудитор</v>
      </c>
      <c r="D22" t="str">
        <f>Себестоимость!D24</f>
        <v>G2-младший специалист</v>
      </c>
      <c r="E22" t="str">
        <f t="shared" si="1"/>
        <v>АудиторG2-младший специалист</v>
      </c>
      <c r="F22" s="2">
        <f t="shared" si="0"/>
        <v>635.1219512195122</v>
      </c>
      <c r="G22" s="10">
        <f>F22/(1-'Цель и итоги'!$B$17)</f>
        <v>1331.7997543328768</v>
      </c>
    </row>
    <row r="23" spans="2:7">
      <c r="B23" s="23">
        <f>Себестоимость!B25</f>
        <v>18</v>
      </c>
      <c r="C23" t="str">
        <f>Себестоимость!C25</f>
        <v>Аудитор</v>
      </c>
      <c r="D23" t="str">
        <f>Себестоимость!D25</f>
        <v>G3-специалист</v>
      </c>
      <c r="E23" t="str">
        <f t="shared" si="1"/>
        <v>АудиторG3-специалист</v>
      </c>
      <c r="F23" s="2">
        <f t="shared" si="0"/>
        <v>873.29268292682923</v>
      </c>
      <c r="G23" s="10">
        <f>F23/(1-'Цель и итоги'!$B$17)</f>
        <v>1831.2246622077053</v>
      </c>
    </row>
    <row r="24" spans="2:7">
      <c r="B24" s="23">
        <f>Себестоимость!B26</f>
        <v>19</v>
      </c>
      <c r="C24" t="str">
        <f>Себестоимость!C26</f>
        <v>Аудитор</v>
      </c>
      <c r="D24" t="str">
        <f>Себестоимость!D26</f>
        <v>G4-старший специалист</v>
      </c>
      <c r="E24" t="str">
        <f t="shared" si="1"/>
        <v>АудиторG4-старший специалист</v>
      </c>
      <c r="F24" s="2">
        <f t="shared" si="0"/>
        <v>1151.1585365853659</v>
      </c>
      <c r="G24" s="10">
        <f>F24/(1-'Цель и итоги'!$B$17)</f>
        <v>2413.8870547283391</v>
      </c>
    </row>
    <row r="25" spans="2:7">
      <c r="B25" s="23">
        <f>Себестоимость!B27</f>
        <v>20</v>
      </c>
      <c r="C25" t="str">
        <f>Себестоимость!C27</f>
        <v>Аудитор</v>
      </c>
      <c r="D25" t="str">
        <f>Себестоимость!D27</f>
        <v>G5-руководитель команды</v>
      </c>
      <c r="E25" t="str">
        <f t="shared" si="1"/>
        <v>АудиторG5-руководитель команды</v>
      </c>
      <c r="F25" s="2">
        <f t="shared" si="0"/>
        <v>1548.1097560975609</v>
      </c>
      <c r="G25" s="10">
        <f>F25/(1-'Цель и итоги'!$B$17)</f>
        <v>3246.2619011863867</v>
      </c>
    </row>
    <row r="26" spans="2:7">
      <c r="B26" s="23">
        <f>Себестоимость!B28</f>
        <v>21</v>
      </c>
      <c r="C26">
        <f>Себестоимость!C28</f>
        <v>0</v>
      </c>
      <c r="D26">
        <f>Себестоимость!D28</f>
        <v>0</v>
      </c>
      <c r="E26">
        <f t="shared" si="1"/>
        <v>0</v>
      </c>
      <c r="F26" s="2">
        <f t="shared" si="0"/>
        <v>0</v>
      </c>
      <c r="G26" s="10">
        <f>F26/(1-'Цель и итоги'!$B$17)</f>
        <v>0</v>
      </c>
    </row>
    <row r="27" spans="2:7">
      <c r="B27" s="23">
        <f>Себестоимость!B29</f>
        <v>22</v>
      </c>
      <c r="C27">
        <f>Себестоимость!C29</f>
        <v>0</v>
      </c>
      <c r="D27">
        <f>Себестоимость!D29</f>
        <v>0</v>
      </c>
      <c r="E27">
        <f t="shared" si="1"/>
        <v>0</v>
      </c>
      <c r="F27" s="2">
        <f t="shared" si="0"/>
        <v>0</v>
      </c>
      <c r="G27" s="10">
        <f>F27/(1-'Цель и итоги'!$B$17)</f>
        <v>0</v>
      </c>
    </row>
    <row r="28" spans="2:7">
      <c r="B28" s="23">
        <f>Себестоимость!B30</f>
        <v>23</v>
      </c>
      <c r="C28">
        <f>Себестоимость!C30</f>
        <v>0</v>
      </c>
      <c r="D28">
        <f>Себестоимость!D30</f>
        <v>0</v>
      </c>
      <c r="E28">
        <f t="shared" si="1"/>
        <v>0</v>
      </c>
      <c r="F28" s="2">
        <f t="shared" si="0"/>
        <v>0</v>
      </c>
      <c r="G28" s="10">
        <f>F28/(1-'Цель и итоги'!$B$17)</f>
        <v>0</v>
      </c>
    </row>
    <row r="29" spans="2:7">
      <c r="B29" s="23">
        <f>Себестоимость!B31</f>
        <v>24</v>
      </c>
      <c r="C29">
        <f>Себестоимость!C31</f>
        <v>0</v>
      </c>
      <c r="D29">
        <f>Себестоимость!D31</f>
        <v>0</v>
      </c>
      <c r="E29">
        <f t="shared" si="1"/>
        <v>0</v>
      </c>
      <c r="F29" s="2">
        <f t="shared" si="0"/>
        <v>0</v>
      </c>
      <c r="G29" s="10">
        <f>F29/(1-'Цель и итоги'!$B$17)</f>
        <v>0</v>
      </c>
    </row>
    <row r="30" spans="2:7">
      <c r="B30" s="23">
        <f>Себестоимость!B32</f>
        <v>25</v>
      </c>
      <c r="C30">
        <f>Себестоимость!C32</f>
        <v>0</v>
      </c>
      <c r="D30">
        <f>Себестоимость!D32</f>
        <v>0</v>
      </c>
      <c r="E30">
        <f t="shared" si="1"/>
        <v>0</v>
      </c>
      <c r="F30" s="2">
        <f t="shared" si="0"/>
        <v>0</v>
      </c>
      <c r="G30" s="10">
        <f>F30/(1-'Цель и итоги'!$B$17)</f>
        <v>0</v>
      </c>
    </row>
    <row r="31" spans="2:7">
      <c r="B31" s="23">
        <f>Себестоимость!B33</f>
        <v>26</v>
      </c>
      <c r="C31">
        <f>Себестоимость!C33</f>
        <v>0</v>
      </c>
      <c r="D31">
        <f>Себестоимость!D33</f>
        <v>0</v>
      </c>
      <c r="E31">
        <f t="shared" si="1"/>
        <v>0</v>
      </c>
      <c r="F31" s="2">
        <f t="shared" si="0"/>
        <v>0</v>
      </c>
      <c r="G31" s="10">
        <f>F31/(1-'Цель и итоги'!$B$17)</f>
        <v>0</v>
      </c>
    </row>
    <row r="32" spans="2:7">
      <c r="B32" s="23">
        <f>Себестоимость!B34</f>
        <v>27</v>
      </c>
      <c r="C32">
        <f>Себестоимость!C34</f>
        <v>0</v>
      </c>
      <c r="D32">
        <f>Себестоимость!D34</f>
        <v>0</v>
      </c>
      <c r="E32">
        <f t="shared" si="1"/>
        <v>0</v>
      </c>
      <c r="F32" s="2">
        <f t="shared" si="0"/>
        <v>0</v>
      </c>
      <c r="G32" s="10">
        <f>F32/(1-'Цель и итоги'!$B$17)</f>
        <v>0</v>
      </c>
    </row>
    <row r="33" spans="2:7">
      <c r="B33" s="23">
        <f>Себестоимость!B35</f>
        <v>28</v>
      </c>
      <c r="C33">
        <f>Себестоимость!C35</f>
        <v>0</v>
      </c>
      <c r="D33">
        <f>Себестоимость!D35</f>
        <v>0</v>
      </c>
      <c r="E33">
        <f t="shared" si="1"/>
        <v>0</v>
      </c>
      <c r="F33" s="2">
        <f t="shared" si="0"/>
        <v>0</v>
      </c>
      <c r="G33" s="10">
        <f>F33/(1-'Цель и итоги'!$B$17)</f>
        <v>0</v>
      </c>
    </row>
    <row r="34" spans="2:7">
      <c r="B34" s="23">
        <f>Себестоимость!B36</f>
        <v>29</v>
      </c>
      <c r="C34">
        <f>Себестоимость!C36</f>
        <v>0</v>
      </c>
      <c r="D34">
        <f>Себестоимость!D36</f>
        <v>0</v>
      </c>
      <c r="E34">
        <f t="shared" si="1"/>
        <v>0</v>
      </c>
      <c r="F34" s="2">
        <f t="shared" si="0"/>
        <v>0</v>
      </c>
      <c r="G34" s="10">
        <f>F34/(1-'Цель и итоги'!$B$17)</f>
        <v>0</v>
      </c>
    </row>
    <row r="35" spans="2:7">
      <c r="B35" s="23">
        <f>Себестоимость!B37</f>
        <v>30</v>
      </c>
      <c r="C35">
        <f>Себестоимость!C37</f>
        <v>0</v>
      </c>
      <c r="D35">
        <f>Себестоимость!D37</f>
        <v>0</v>
      </c>
      <c r="E35">
        <f t="shared" si="1"/>
        <v>0</v>
      </c>
      <c r="F35" s="2">
        <f t="shared" si="0"/>
        <v>0</v>
      </c>
      <c r="G35" s="10">
        <f>F35/(1-'Цель и итоги'!$B$17)</f>
        <v>0</v>
      </c>
    </row>
    <row r="36" spans="2:7">
      <c r="B36" s="23">
        <f>Себестоимость!B38</f>
        <v>31</v>
      </c>
      <c r="C36">
        <f>Себестоимость!C38</f>
        <v>0</v>
      </c>
      <c r="D36">
        <f>Себестоимость!D38</f>
        <v>0</v>
      </c>
      <c r="E36">
        <f t="shared" si="1"/>
        <v>0</v>
      </c>
      <c r="F36" s="2">
        <f t="shared" si="0"/>
        <v>0</v>
      </c>
      <c r="G36" s="10">
        <f>F36/(1-'Цель и итоги'!$B$17)</f>
        <v>0</v>
      </c>
    </row>
    <row r="37" spans="2:7">
      <c r="B37" s="23">
        <f>Себестоимость!B39</f>
        <v>32</v>
      </c>
      <c r="C37">
        <f>Себестоимость!C39</f>
        <v>0</v>
      </c>
      <c r="D37">
        <f>Себестоимость!D39</f>
        <v>0</v>
      </c>
      <c r="E37">
        <f t="shared" si="1"/>
        <v>0</v>
      </c>
      <c r="F37" s="2">
        <f t="shared" si="0"/>
        <v>0</v>
      </c>
      <c r="G37" s="10">
        <f>F37/(1-'Цель и итоги'!$B$17)</f>
        <v>0</v>
      </c>
    </row>
    <row r="38" spans="2:7">
      <c r="B38" s="23">
        <f>Себестоимость!B40</f>
        <v>33</v>
      </c>
      <c r="C38">
        <f>Себестоимость!C40</f>
        <v>0</v>
      </c>
      <c r="D38">
        <f>Себестоимость!D40</f>
        <v>0</v>
      </c>
      <c r="E38">
        <f t="shared" si="1"/>
        <v>0</v>
      </c>
      <c r="F38" s="2">
        <f t="shared" ref="F38:F55" si="2">IF(E38=0,0,VLOOKUP(E38,LaborCosts,4,FALSE))</f>
        <v>0</v>
      </c>
      <c r="G38" s="10">
        <f>F38/(1-'Цель и итоги'!$B$17)</f>
        <v>0</v>
      </c>
    </row>
    <row r="39" spans="2:7">
      <c r="B39" s="23">
        <f>Себестоимость!B41</f>
        <v>34</v>
      </c>
      <c r="C39">
        <f>Себестоимость!C41</f>
        <v>0</v>
      </c>
      <c r="D39">
        <f>Себестоимость!D41</f>
        <v>0</v>
      </c>
      <c r="E39">
        <f t="shared" si="1"/>
        <v>0</v>
      </c>
      <c r="F39" s="2">
        <f t="shared" si="2"/>
        <v>0</v>
      </c>
      <c r="G39" s="10">
        <f>F39/(1-'Цель и итоги'!$B$17)</f>
        <v>0</v>
      </c>
    </row>
    <row r="40" spans="2:7">
      <c r="B40" s="23">
        <f>Себестоимость!B42</f>
        <v>35</v>
      </c>
      <c r="C40">
        <f>Себестоимость!C42</f>
        <v>0</v>
      </c>
      <c r="D40">
        <f>Себестоимость!D42</f>
        <v>0</v>
      </c>
      <c r="E40">
        <f t="shared" si="1"/>
        <v>0</v>
      </c>
      <c r="F40" s="2">
        <f t="shared" si="2"/>
        <v>0</v>
      </c>
      <c r="G40" s="10">
        <f>F40/(1-'Цель и итоги'!$B$17)</f>
        <v>0</v>
      </c>
    </row>
    <row r="41" spans="2:7">
      <c r="B41" s="23">
        <f>Себестоимость!B43</f>
        <v>36</v>
      </c>
      <c r="C41">
        <f>Себестоимость!C43</f>
        <v>0</v>
      </c>
      <c r="D41">
        <f>Себестоимость!D43</f>
        <v>0</v>
      </c>
      <c r="E41">
        <f t="shared" si="1"/>
        <v>0</v>
      </c>
      <c r="F41" s="2">
        <f t="shared" si="2"/>
        <v>0</v>
      </c>
      <c r="G41" s="10">
        <f>F41/(1-'Цель и итоги'!$B$17)</f>
        <v>0</v>
      </c>
    </row>
    <row r="42" spans="2:7">
      <c r="B42" s="23">
        <f>Себестоимость!B44</f>
        <v>37</v>
      </c>
      <c r="C42">
        <f>Себестоимость!C44</f>
        <v>0</v>
      </c>
      <c r="D42">
        <f>Себестоимость!D44</f>
        <v>0</v>
      </c>
      <c r="E42">
        <f t="shared" si="1"/>
        <v>0</v>
      </c>
      <c r="F42" s="2">
        <f t="shared" si="2"/>
        <v>0</v>
      </c>
      <c r="G42" s="10">
        <f>F42/(1-'Цель и итоги'!$B$17)</f>
        <v>0</v>
      </c>
    </row>
    <row r="43" spans="2:7">
      <c r="B43" s="23">
        <f>Себестоимость!B45</f>
        <v>38</v>
      </c>
      <c r="C43">
        <f>Себестоимость!C45</f>
        <v>0</v>
      </c>
      <c r="D43">
        <f>Себестоимость!D45</f>
        <v>0</v>
      </c>
      <c r="E43">
        <f t="shared" si="1"/>
        <v>0</v>
      </c>
      <c r="F43" s="2">
        <f t="shared" si="2"/>
        <v>0</v>
      </c>
      <c r="G43" s="10">
        <f>F43/(1-'Цель и итоги'!$B$17)</f>
        <v>0</v>
      </c>
    </row>
    <row r="44" spans="2:7">
      <c r="B44" s="23">
        <f>Себестоимость!B46</f>
        <v>39</v>
      </c>
      <c r="C44">
        <f>Себестоимость!C46</f>
        <v>0</v>
      </c>
      <c r="D44">
        <f>Себестоимость!D46</f>
        <v>0</v>
      </c>
      <c r="E44">
        <f t="shared" si="1"/>
        <v>0</v>
      </c>
      <c r="F44" s="2">
        <f t="shared" si="2"/>
        <v>0</v>
      </c>
      <c r="G44" s="10">
        <f>F44/(1-'Цель и итоги'!$B$17)</f>
        <v>0</v>
      </c>
    </row>
    <row r="45" spans="2:7">
      <c r="B45" s="23">
        <f>Себестоимость!B47</f>
        <v>40</v>
      </c>
      <c r="C45">
        <f>Себестоимость!C47</f>
        <v>0</v>
      </c>
      <c r="D45">
        <f>Себестоимость!D47</f>
        <v>0</v>
      </c>
      <c r="E45">
        <f t="shared" si="1"/>
        <v>0</v>
      </c>
      <c r="F45" s="2">
        <f t="shared" si="2"/>
        <v>0</v>
      </c>
      <c r="G45" s="10">
        <f>F45/(1-'Цель и итоги'!$B$17)</f>
        <v>0</v>
      </c>
    </row>
    <row r="46" spans="2:7">
      <c r="B46" s="23">
        <f>Себестоимость!B48</f>
        <v>41</v>
      </c>
      <c r="C46">
        <f>Себестоимость!C48</f>
        <v>0</v>
      </c>
      <c r="D46">
        <f>Себестоимость!D48</f>
        <v>0</v>
      </c>
      <c r="E46">
        <f t="shared" si="1"/>
        <v>0</v>
      </c>
      <c r="F46" s="2">
        <f t="shared" si="2"/>
        <v>0</v>
      </c>
      <c r="G46" s="10">
        <f>F46/(1-'Цель и итоги'!$B$17)</f>
        <v>0</v>
      </c>
    </row>
    <row r="47" spans="2:7">
      <c r="B47" s="23">
        <f>Себестоимость!B49</f>
        <v>42</v>
      </c>
      <c r="C47">
        <f>Себестоимость!C49</f>
        <v>0</v>
      </c>
      <c r="D47">
        <f>Себестоимость!D49</f>
        <v>0</v>
      </c>
      <c r="E47">
        <f t="shared" si="1"/>
        <v>0</v>
      </c>
      <c r="F47" s="2">
        <f t="shared" si="2"/>
        <v>0</v>
      </c>
      <c r="G47" s="10">
        <f>F47/(1-'Цель и итоги'!$B$17)</f>
        <v>0</v>
      </c>
    </row>
    <row r="48" spans="2:7">
      <c r="B48" s="23">
        <f>Себестоимость!B50</f>
        <v>43</v>
      </c>
      <c r="C48">
        <f>Себестоимость!C50</f>
        <v>0</v>
      </c>
      <c r="D48">
        <f>Себестоимость!D50</f>
        <v>0</v>
      </c>
      <c r="E48">
        <f t="shared" si="1"/>
        <v>0</v>
      </c>
      <c r="F48" s="2">
        <f t="shared" si="2"/>
        <v>0</v>
      </c>
      <c r="G48" s="10">
        <f>F48/(1-'Цель и итоги'!$B$17)</f>
        <v>0</v>
      </c>
    </row>
    <row r="49" spans="2:7">
      <c r="B49" s="23">
        <f>Себестоимость!B51</f>
        <v>44</v>
      </c>
      <c r="C49">
        <f>Себестоимость!C51</f>
        <v>0</v>
      </c>
      <c r="D49">
        <f>Себестоимость!D51</f>
        <v>0</v>
      </c>
      <c r="E49">
        <f t="shared" si="1"/>
        <v>0</v>
      </c>
      <c r="F49" s="2">
        <f t="shared" si="2"/>
        <v>0</v>
      </c>
      <c r="G49" s="10">
        <f>F49/(1-'Цель и итоги'!$B$17)</f>
        <v>0</v>
      </c>
    </row>
    <row r="50" spans="2:7">
      <c r="B50" s="23">
        <f>Себестоимость!B52</f>
        <v>45</v>
      </c>
      <c r="C50">
        <f>Себестоимость!C52</f>
        <v>0</v>
      </c>
      <c r="D50">
        <f>Себестоимость!D52</f>
        <v>0</v>
      </c>
      <c r="E50">
        <f t="shared" si="1"/>
        <v>0</v>
      </c>
      <c r="F50" s="2">
        <f t="shared" si="2"/>
        <v>0</v>
      </c>
      <c r="G50" s="10">
        <f>F50/(1-'Цель и итоги'!$B$17)</f>
        <v>0</v>
      </c>
    </row>
    <row r="51" spans="2:7">
      <c r="B51" s="23">
        <f>Себестоимость!B53</f>
        <v>46</v>
      </c>
      <c r="C51">
        <f>Себестоимость!C53</f>
        <v>0</v>
      </c>
      <c r="D51">
        <f>Себестоимость!D53</f>
        <v>0</v>
      </c>
      <c r="E51">
        <f t="shared" si="1"/>
        <v>0</v>
      </c>
      <c r="F51" s="2">
        <f t="shared" si="2"/>
        <v>0</v>
      </c>
      <c r="G51" s="10">
        <f>F51/(1-'Цель и итоги'!$B$17)</f>
        <v>0</v>
      </c>
    </row>
    <row r="52" spans="2:7">
      <c r="B52" s="23">
        <f>Себестоимость!B54</f>
        <v>47</v>
      </c>
      <c r="C52">
        <f>Себестоимость!C54</f>
        <v>0</v>
      </c>
      <c r="D52">
        <f>Себестоимость!D54</f>
        <v>0</v>
      </c>
      <c r="E52">
        <f t="shared" si="1"/>
        <v>0</v>
      </c>
      <c r="F52" s="2">
        <f t="shared" si="2"/>
        <v>0</v>
      </c>
      <c r="G52" s="10">
        <f>F52/(1-'Цель и итоги'!$B$17)</f>
        <v>0</v>
      </c>
    </row>
    <row r="53" spans="2:7">
      <c r="B53" s="23">
        <f>Себестоимость!B55</f>
        <v>48</v>
      </c>
      <c r="C53">
        <f>Себестоимость!C55</f>
        <v>0</v>
      </c>
      <c r="D53">
        <f>Себестоимость!D55</f>
        <v>0</v>
      </c>
      <c r="E53">
        <f t="shared" si="1"/>
        <v>0</v>
      </c>
      <c r="F53" s="2">
        <f t="shared" si="2"/>
        <v>0</v>
      </c>
      <c r="G53" s="10">
        <f>F53/(1-'Цель и итоги'!$B$17)</f>
        <v>0</v>
      </c>
    </row>
    <row r="54" spans="2:7">
      <c r="B54" s="23">
        <f>Себестоимость!B56</f>
        <v>49</v>
      </c>
      <c r="C54">
        <f>Себестоимость!C56</f>
        <v>0</v>
      </c>
      <c r="D54">
        <f>Себестоимость!D56</f>
        <v>0</v>
      </c>
      <c r="E54">
        <f t="shared" si="1"/>
        <v>0</v>
      </c>
      <c r="F54" s="2">
        <f t="shared" si="2"/>
        <v>0</v>
      </c>
      <c r="G54" s="10">
        <f>F54/(1-'Цель и итоги'!$B$17)</f>
        <v>0</v>
      </c>
    </row>
    <row r="55" spans="2:7">
      <c r="B55" s="23">
        <f>Себестоимость!B57</f>
        <v>50</v>
      </c>
      <c r="C55">
        <f>Себестоимость!C57</f>
        <v>0</v>
      </c>
      <c r="D55">
        <f>Себестоимость!D57</f>
        <v>0</v>
      </c>
      <c r="E55">
        <f t="shared" si="1"/>
        <v>0</v>
      </c>
      <c r="F55" s="2">
        <f t="shared" si="2"/>
        <v>0</v>
      </c>
      <c r="G55" s="10">
        <f>F55/(1-'Цель и итоги'!$B$17)</f>
        <v>0</v>
      </c>
    </row>
    <row r="132" spans="2:7">
      <c r="B132" s="73" t="s">
        <v>69</v>
      </c>
      <c r="C132" s="73" t="s">
        <v>70</v>
      </c>
      <c r="D132" s="73" t="s">
        <v>38</v>
      </c>
      <c r="E132" s="17"/>
      <c r="F132" s="73" t="s">
        <v>50</v>
      </c>
      <c r="G132" s="70" t="s">
        <v>68</v>
      </c>
    </row>
    <row r="133" spans="2:7">
      <c r="B133" s="73"/>
      <c r="C133" s="73"/>
      <c r="D133" s="73"/>
      <c r="E133" s="17" t="s">
        <v>71</v>
      </c>
      <c r="F133" s="73"/>
      <c r="G133" s="70"/>
    </row>
    <row r="134" spans="2:7">
      <c r="G134" s="5"/>
    </row>
    <row r="135" spans="2:7">
      <c r="B135" s="14" t="s">
        <v>72</v>
      </c>
      <c r="C135" s="15" t="s">
        <v>73</v>
      </c>
      <c r="D135" t="s">
        <v>28</v>
      </c>
      <c r="E135" t="str">
        <f>C135&amp;D135</f>
        <v>Руководитель проектаG5-руководитель команды</v>
      </c>
      <c r="F135" s="22" t="e">
        <f>VLOOKUP(E135,Себестоимость!#REF!,4,FALSE)</f>
        <v>#REF!</v>
      </c>
      <c r="G135" s="25" t="e">
        <f>F135/(1-#REF!)</f>
        <v>#REF!</v>
      </c>
    </row>
    <row r="136" spans="2:7">
      <c r="B136" s="16"/>
      <c r="C136" s="15" t="s">
        <v>73</v>
      </c>
      <c r="D136" t="s">
        <v>27</v>
      </c>
      <c r="E136" t="str">
        <f t="shared" ref="E136:E151" si="3">C136&amp;D136</f>
        <v>Руководитель проектаG4-старший специалист</v>
      </c>
      <c r="F136" s="22" t="e">
        <f>VLOOKUP(E136,Себестоимость!#REF!,4,FALSE)</f>
        <v>#REF!</v>
      </c>
      <c r="G136" s="25" t="e">
        <f>F136/(1-#REF!)</f>
        <v>#REF!</v>
      </c>
    </row>
    <row r="137" spans="2:7">
      <c r="B137" s="16"/>
      <c r="C137" s="15" t="s">
        <v>73</v>
      </c>
      <c r="D137" t="s">
        <v>25</v>
      </c>
      <c r="E137" t="str">
        <f t="shared" si="3"/>
        <v>Руководитель проектаG3-специалист</v>
      </c>
      <c r="F137" s="22" t="e">
        <f>VLOOKUP(E137,Себестоимость!#REF!,4,FALSE)</f>
        <v>#REF!</v>
      </c>
      <c r="G137" s="25" t="e">
        <f>F137/(1-#REF!)</f>
        <v>#REF!</v>
      </c>
    </row>
    <row r="138" spans="2:7">
      <c r="B138" s="16"/>
      <c r="C138" s="15" t="s">
        <v>73</v>
      </c>
      <c r="D138" t="s">
        <v>24</v>
      </c>
      <c r="E138" t="str">
        <f t="shared" si="3"/>
        <v>Руководитель проектаG2-младший специалист</v>
      </c>
      <c r="F138" s="22" t="e">
        <f>VLOOKUP(E138,Себестоимость!#REF!,4,FALSE)</f>
        <v>#REF!</v>
      </c>
      <c r="G138" s="25" t="e">
        <f>F138/(1-#REF!)</f>
        <v>#REF!</v>
      </c>
    </row>
    <row r="139" spans="2:7">
      <c r="B139" s="16"/>
      <c r="C139" s="15" t="s">
        <v>73</v>
      </c>
      <c r="D139" t="s">
        <v>23</v>
      </c>
      <c r="E139" t="str">
        <f t="shared" si="3"/>
        <v>Руководитель проектаG1-стажер</v>
      </c>
      <c r="F139" s="22" t="e">
        <f>VLOOKUP(E139,Себестоимость!#REF!,4,FALSE)</f>
        <v>#REF!</v>
      </c>
      <c r="G139" s="25" t="e">
        <f>F139/(1-#REF!)</f>
        <v>#REF!</v>
      </c>
    </row>
    <row r="140" spans="2:7">
      <c r="E140" t="str">
        <f t="shared" si="3"/>
        <v/>
      </c>
      <c r="F140" s="22"/>
      <c r="G140" s="25"/>
    </row>
    <row r="141" spans="2:7">
      <c r="B141" s="14" t="s">
        <v>74</v>
      </c>
      <c r="C141" s="15" t="s">
        <v>34</v>
      </c>
      <c r="D141" t="s">
        <v>28</v>
      </c>
      <c r="E141" t="str">
        <f t="shared" si="3"/>
        <v>КонсультантG5-руководитель команды</v>
      </c>
      <c r="F141" s="22" t="e">
        <f>VLOOKUP(E141,Себестоимость!#REF!,4,FALSE)</f>
        <v>#REF!</v>
      </c>
      <c r="G141" s="25" t="e">
        <f>F141/(1-#REF!)</f>
        <v>#REF!</v>
      </c>
    </row>
    <row r="142" spans="2:7">
      <c r="B142" s="16"/>
      <c r="C142" s="15" t="s">
        <v>34</v>
      </c>
      <c r="D142" t="s">
        <v>27</v>
      </c>
      <c r="E142" t="str">
        <f t="shared" si="3"/>
        <v>КонсультантG4-старший специалист</v>
      </c>
      <c r="F142" s="22" t="e">
        <f>VLOOKUP(E142,Себестоимость!#REF!,4,FALSE)</f>
        <v>#REF!</v>
      </c>
      <c r="G142" s="25" t="e">
        <f>F142/(1-#REF!)</f>
        <v>#REF!</v>
      </c>
    </row>
    <row r="143" spans="2:7">
      <c r="B143" s="16"/>
      <c r="C143" s="15" t="s">
        <v>34</v>
      </c>
      <c r="D143" t="s">
        <v>25</v>
      </c>
      <c r="E143" t="str">
        <f t="shared" si="3"/>
        <v>КонсультантG3-специалист</v>
      </c>
      <c r="F143" s="22" t="e">
        <f>VLOOKUP(E143,Себестоимость!#REF!,4,FALSE)</f>
        <v>#REF!</v>
      </c>
      <c r="G143" s="25" t="e">
        <f>F143/(1-#REF!)</f>
        <v>#REF!</v>
      </c>
    </row>
    <row r="144" spans="2:7">
      <c r="B144" s="16"/>
      <c r="C144" s="15" t="s">
        <v>34</v>
      </c>
      <c r="D144" t="s">
        <v>24</v>
      </c>
      <c r="E144" t="str">
        <f t="shared" si="3"/>
        <v>КонсультантG2-младший специалист</v>
      </c>
      <c r="F144" s="22" t="e">
        <f>VLOOKUP(E144,Себестоимость!#REF!,4,FALSE)</f>
        <v>#REF!</v>
      </c>
      <c r="G144" s="25" t="e">
        <f>F144/(1-#REF!)</f>
        <v>#REF!</v>
      </c>
    </row>
    <row r="145" spans="2:7">
      <c r="B145" s="16"/>
      <c r="C145" s="15" t="s">
        <v>34</v>
      </c>
      <c r="D145" t="s">
        <v>23</v>
      </c>
      <c r="E145" t="str">
        <f t="shared" si="3"/>
        <v>КонсультантG1-стажер</v>
      </c>
      <c r="F145" s="22" t="e">
        <f>VLOOKUP(E145,Себестоимость!#REF!,4,FALSE)</f>
        <v>#REF!</v>
      </c>
      <c r="G145" s="25" t="e">
        <f>F145/(1-#REF!)</f>
        <v>#REF!</v>
      </c>
    </row>
    <row r="146" spans="2:7">
      <c r="E146" t="str">
        <f t="shared" si="3"/>
        <v/>
      </c>
      <c r="F146" s="22"/>
      <c r="G146" s="25"/>
    </row>
    <row r="147" spans="2:7">
      <c r="B147" s="14" t="s">
        <v>75</v>
      </c>
      <c r="C147" s="15" t="s">
        <v>35</v>
      </c>
      <c r="D147" t="s">
        <v>28</v>
      </c>
      <c r="E147" t="str">
        <f t="shared" si="3"/>
        <v>АудиторG5-руководитель команды</v>
      </c>
      <c r="F147" s="22" t="e">
        <f>VLOOKUP(E147,Себестоимость!#REF!,4,FALSE)</f>
        <v>#REF!</v>
      </c>
      <c r="G147" s="25" t="e">
        <f>F147/(1-#REF!)</f>
        <v>#REF!</v>
      </c>
    </row>
    <row r="148" spans="2:7">
      <c r="B148" s="16"/>
      <c r="C148" s="15" t="s">
        <v>35</v>
      </c>
      <c r="D148" t="s">
        <v>27</v>
      </c>
      <c r="E148" t="str">
        <f t="shared" si="3"/>
        <v>АудиторG4-старший специалист</v>
      </c>
      <c r="F148" s="22" t="e">
        <f>VLOOKUP(E148,Себестоимость!#REF!,4,FALSE)</f>
        <v>#REF!</v>
      </c>
      <c r="G148" s="25" t="e">
        <f>F148/(1-#REF!)</f>
        <v>#REF!</v>
      </c>
    </row>
    <row r="149" spans="2:7">
      <c r="B149" s="16"/>
      <c r="C149" s="15" t="s">
        <v>35</v>
      </c>
      <c r="D149" t="s">
        <v>25</v>
      </c>
      <c r="E149" t="str">
        <f t="shared" si="3"/>
        <v>АудиторG3-специалист</v>
      </c>
      <c r="F149" s="22" t="e">
        <f>VLOOKUP(E149,Себестоимость!#REF!,4,FALSE)</f>
        <v>#REF!</v>
      </c>
      <c r="G149" s="25" t="e">
        <f>F149/(1-#REF!)</f>
        <v>#REF!</v>
      </c>
    </row>
    <row r="150" spans="2:7">
      <c r="B150" s="16"/>
      <c r="C150" s="15" t="s">
        <v>35</v>
      </c>
      <c r="D150" t="s">
        <v>24</v>
      </c>
      <c r="E150" t="str">
        <f t="shared" si="3"/>
        <v>АудиторG2-младший специалист</v>
      </c>
      <c r="F150" s="22" t="e">
        <f>VLOOKUP(E150,Себестоимость!#REF!,4,FALSE)</f>
        <v>#REF!</v>
      </c>
      <c r="G150" s="25" t="e">
        <f>F150/(1-#REF!)</f>
        <v>#REF!</v>
      </c>
    </row>
    <row r="151" spans="2:7">
      <c r="B151" s="16"/>
      <c r="C151" s="15" t="s">
        <v>35</v>
      </c>
      <c r="D151" t="s">
        <v>23</v>
      </c>
      <c r="E151" t="str">
        <f t="shared" si="3"/>
        <v>АудиторG1-стажер</v>
      </c>
      <c r="F151" s="22" t="e">
        <f>VLOOKUP(E151,Себестоимость!#REF!,4,FALSE)</f>
        <v>#REF!</v>
      </c>
      <c r="G151" s="25" t="e">
        <f>F151/(1-#REF!)</f>
        <v>#REF!</v>
      </c>
    </row>
  </sheetData>
  <sheetProtection sheet="1" objects="1" scenarios="1"/>
  <mergeCells count="12">
    <mergeCell ref="F4:F5"/>
    <mergeCell ref="G4:G5"/>
    <mergeCell ref="C2:D2"/>
    <mergeCell ref="B4:B5"/>
    <mergeCell ref="C4:C5"/>
    <mergeCell ref="D4:D5"/>
    <mergeCell ref="E4:E5"/>
    <mergeCell ref="F132:F133"/>
    <mergeCell ref="G132:G133"/>
    <mergeCell ref="B132:B133"/>
    <mergeCell ref="C132:C133"/>
    <mergeCell ref="D132:D13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525408-6123-4412-9CAE-6ABFD20866B7}">
          <x14:formula1>
            <xm:f>Грейды!$C$8:$C$12</xm:f>
          </x14:formula1>
          <xm:sqref>D135:D151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60DDB-1F82-430F-9076-08E331DCBF41}">
  <dimension ref="B3:J22"/>
  <sheetViews>
    <sheetView showZeros="0" workbookViewId="0">
      <selection activeCell="B3" sqref="B3"/>
    </sheetView>
  </sheetViews>
  <sheetFormatPr defaultRowHeight="15"/>
  <cols>
    <col min="2" max="2" width="16.5703125" bestFit="1" customWidth="1"/>
    <col min="3" max="3" width="40.5703125" customWidth="1"/>
    <col min="4" max="4" width="26.140625" bestFit="1" customWidth="1"/>
    <col min="5" max="5" width="24.28515625" hidden="1" customWidth="1"/>
    <col min="6" max="6" width="23.5703125" bestFit="1" customWidth="1"/>
    <col min="7" max="7" width="21.5703125" bestFit="1" customWidth="1"/>
    <col min="8" max="8" width="18.85546875" customWidth="1"/>
    <col min="9" max="9" width="23.28515625" bestFit="1" customWidth="1"/>
    <col min="10" max="10" width="28" customWidth="1"/>
  </cols>
  <sheetData>
    <row r="3" spans="2:10" ht="21">
      <c r="B3" s="20" t="s">
        <v>76</v>
      </c>
      <c r="C3" s="20" t="s">
        <v>77</v>
      </c>
    </row>
    <row r="4" spans="2:10" ht="21">
      <c r="B4" s="20" t="s">
        <v>78</v>
      </c>
      <c r="C4" s="20" t="s">
        <v>79</v>
      </c>
    </row>
    <row r="6" spans="2:10" ht="18.75">
      <c r="B6" s="21" t="s">
        <v>80</v>
      </c>
      <c r="C6" s="75"/>
      <c r="D6" s="75"/>
      <c r="E6" s="29"/>
    </row>
    <row r="7" spans="2:10">
      <c r="C7" s="3"/>
      <c r="D7" s="3"/>
      <c r="E7" s="3"/>
    </row>
    <row r="8" spans="2:10" ht="36" customHeight="1">
      <c r="B8" s="30" t="s">
        <v>16</v>
      </c>
      <c r="C8" s="30" t="s">
        <v>37</v>
      </c>
      <c r="D8" s="30" t="s">
        <v>38</v>
      </c>
      <c r="E8" s="30" t="s">
        <v>71</v>
      </c>
      <c r="F8" s="30" t="s">
        <v>81</v>
      </c>
      <c r="G8" s="30" t="s">
        <v>50</v>
      </c>
      <c r="H8" s="30" t="s">
        <v>68</v>
      </c>
      <c r="I8" s="30" t="s">
        <v>82</v>
      </c>
      <c r="J8" s="30" t="s">
        <v>83</v>
      </c>
    </row>
    <row r="9" spans="2:10">
      <c r="B9" s="23">
        <v>1</v>
      </c>
      <c r="C9" s="62" t="s">
        <v>35</v>
      </c>
      <c r="D9" s="62" t="s">
        <v>28</v>
      </c>
      <c r="E9" s="63" t="str">
        <f>IF(C9=0,0,C9&amp;D9)</f>
        <v>АудиторG5-руководитель команды</v>
      </c>
      <c r="F9" s="35">
        <v>50</v>
      </c>
      <c r="G9" s="22">
        <f t="shared" ref="G9:G18" si="0">IF(E9=0,0,VLOOKUP(E9,LaborCosts,4,FALSE))</f>
        <v>1548.1097560975609</v>
      </c>
      <c r="H9" s="22">
        <f t="shared" ref="H9:H18" si="1">IF(E9=0,0,VLOOKUP(E9,Rates,3,FALSE))</f>
        <v>3246.2619011863867</v>
      </c>
      <c r="I9" s="22">
        <f>F9*G9</f>
        <v>77405.487804878037</v>
      </c>
      <c r="J9" s="22">
        <f>F9*H9</f>
        <v>162313.09505931934</v>
      </c>
    </row>
    <row r="10" spans="2:10">
      <c r="B10" s="23">
        <v>2</v>
      </c>
      <c r="C10" s="62" t="s">
        <v>32</v>
      </c>
      <c r="D10" s="62" t="s">
        <v>25</v>
      </c>
      <c r="E10" s="63" t="str">
        <f t="shared" ref="E10:E18" si="2">IF(C10=0,0,C10&amp;D10)</f>
        <v>Руководитель проектовG3-специалист</v>
      </c>
      <c r="F10" s="35">
        <v>80</v>
      </c>
      <c r="G10" s="22">
        <f t="shared" si="0"/>
        <v>873.29268292682923</v>
      </c>
      <c r="H10" s="22">
        <f t="shared" si="1"/>
        <v>1831.2246622077053</v>
      </c>
      <c r="I10" s="22">
        <f t="shared" ref="I10:I18" si="3">F10*G10</f>
        <v>69863.414634146335</v>
      </c>
      <c r="J10" s="22">
        <f t="shared" ref="J10:J18" si="4">F10*H10</f>
        <v>146497.97297661641</v>
      </c>
    </row>
    <row r="11" spans="2:10">
      <c r="B11" s="23">
        <v>3</v>
      </c>
      <c r="C11" s="62" t="s">
        <v>34</v>
      </c>
      <c r="D11" s="62" t="s">
        <v>27</v>
      </c>
      <c r="E11" s="63" t="str">
        <f t="shared" si="2"/>
        <v>КонсультантG4-старший специалист</v>
      </c>
      <c r="F11" s="35">
        <v>120</v>
      </c>
      <c r="G11" s="22">
        <f t="shared" si="0"/>
        <v>754.20731707317077</v>
      </c>
      <c r="H11" s="22">
        <f t="shared" si="1"/>
        <v>1581.5122082702912</v>
      </c>
      <c r="I11" s="22">
        <f t="shared" si="3"/>
        <v>90504.878048780491</v>
      </c>
      <c r="J11" s="22">
        <f t="shared" si="4"/>
        <v>189781.46499243495</v>
      </c>
    </row>
    <row r="12" spans="2:10">
      <c r="B12" s="23">
        <v>4</v>
      </c>
      <c r="C12" s="62"/>
      <c r="D12" s="62"/>
      <c r="E12" s="63">
        <f t="shared" si="2"/>
        <v>0</v>
      </c>
      <c r="F12" s="35"/>
      <c r="G12" s="22">
        <f t="shared" si="0"/>
        <v>0</v>
      </c>
      <c r="H12" s="22">
        <f t="shared" si="1"/>
        <v>0</v>
      </c>
      <c r="I12" s="22">
        <f t="shared" si="3"/>
        <v>0</v>
      </c>
      <c r="J12" s="22">
        <f t="shared" si="4"/>
        <v>0</v>
      </c>
    </row>
    <row r="13" spans="2:10">
      <c r="B13" s="23">
        <v>5</v>
      </c>
      <c r="C13" s="62"/>
      <c r="D13" s="62"/>
      <c r="E13" s="63">
        <f t="shared" si="2"/>
        <v>0</v>
      </c>
      <c r="F13" s="35"/>
      <c r="G13" s="22">
        <f t="shared" si="0"/>
        <v>0</v>
      </c>
      <c r="H13" s="22">
        <f t="shared" si="1"/>
        <v>0</v>
      </c>
      <c r="I13" s="22">
        <f t="shared" si="3"/>
        <v>0</v>
      </c>
      <c r="J13" s="22">
        <f t="shared" si="4"/>
        <v>0</v>
      </c>
    </row>
    <row r="14" spans="2:10">
      <c r="B14" s="23">
        <v>6</v>
      </c>
      <c r="C14" s="62"/>
      <c r="D14" s="62"/>
      <c r="E14" s="63">
        <f t="shared" si="2"/>
        <v>0</v>
      </c>
      <c r="F14" s="35"/>
      <c r="G14" s="22">
        <f t="shared" si="0"/>
        <v>0</v>
      </c>
      <c r="H14" s="22">
        <f t="shared" si="1"/>
        <v>0</v>
      </c>
      <c r="I14" s="22">
        <f t="shared" si="3"/>
        <v>0</v>
      </c>
      <c r="J14" s="22">
        <f t="shared" si="4"/>
        <v>0</v>
      </c>
    </row>
    <row r="15" spans="2:10">
      <c r="B15" s="23">
        <v>7</v>
      </c>
      <c r="C15" s="62"/>
      <c r="D15" s="62"/>
      <c r="E15" s="63">
        <f t="shared" si="2"/>
        <v>0</v>
      </c>
      <c r="F15" s="35"/>
      <c r="G15" s="22">
        <f t="shared" si="0"/>
        <v>0</v>
      </c>
      <c r="H15" s="22">
        <f t="shared" si="1"/>
        <v>0</v>
      </c>
      <c r="I15" s="22">
        <f t="shared" si="3"/>
        <v>0</v>
      </c>
      <c r="J15" s="22">
        <f t="shared" si="4"/>
        <v>0</v>
      </c>
    </row>
    <row r="16" spans="2:10">
      <c r="B16" s="23">
        <v>8</v>
      </c>
      <c r="C16" s="62"/>
      <c r="D16" s="62"/>
      <c r="E16" s="63">
        <f t="shared" si="2"/>
        <v>0</v>
      </c>
      <c r="F16" s="35"/>
      <c r="G16" s="22">
        <f t="shared" si="0"/>
        <v>0</v>
      </c>
      <c r="H16" s="22">
        <f t="shared" si="1"/>
        <v>0</v>
      </c>
      <c r="I16" s="22">
        <f t="shared" si="3"/>
        <v>0</v>
      </c>
      <c r="J16" s="22">
        <f t="shared" si="4"/>
        <v>0</v>
      </c>
    </row>
    <row r="17" spans="2:10">
      <c r="B17" s="23">
        <v>9</v>
      </c>
      <c r="C17" s="62"/>
      <c r="D17" s="62"/>
      <c r="E17" s="63">
        <f t="shared" si="2"/>
        <v>0</v>
      </c>
      <c r="F17" s="35"/>
      <c r="G17" s="22">
        <f t="shared" si="0"/>
        <v>0</v>
      </c>
      <c r="H17" s="22">
        <f t="shared" si="1"/>
        <v>0</v>
      </c>
      <c r="I17" s="22">
        <f t="shared" si="3"/>
        <v>0</v>
      </c>
      <c r="J17" s="22">
        <f t="shared" si="4"/>
        <v>0</v>
      </c>
    </row>
    <row r="18" spans="2:10">
      <c r="B18" s="23">
        <v>10</v>
      </c>
      <c r="C18" s="62"/>
      <c r="D18" s="62"/>
      <c r="E18" s="63">
        <f t="shared" si="2"/>
        <v>0</v>
      </c>
      <c r="F18" s="35"/>
      <c r="G18" s="22">
        <f t="shared" si="0"/>
        <v>0</v>
      </c>
      <c r="H18" s="22">
        <f t="shared" si="1"/>
        <v>0</v>
      </c>
      <c r="I18" s="22">
        <f t="shared" si="3"/>
        <v>0</v>
      </c>
      <c r="J18" s="22">
        <f t="shared" si="4"/>
        <v>0</v>
      </c>
    </row>
    <row r="19" spans="2:10">
      <c r="E19" s="1" t="str">
        <f t="shared" ref="E19" si="5">C19&amp;D19</f>
        <v/>
      </c>
    </row>
    <row r="20" spans="2:10" ht="26.25">
      <c r="B20" s="76" t="s">
        <v>84</v>
      </c>
      <c r="C20" s="76"/>
      <c r="D20" s="76"/>
      <c r="E20" s="76"/>
      <c r="F20" s="76"/>
      <c r="G20" s="76"/>
      <c r="H20" s="76"/>
      <c r="I20" s="31">
        <f>SUM(I9:I18)</f>
        <v>237773.78048780485</v>
      </c>
      <c r="J20" s="31">
        <f>SUM(J9:J18)</f>
        <v>498592.5330283707</v>
      </c>
    </row>
    <row r="22" spans="2:10" ht="26.25">
      <c r="B22" s="76" t="s">
        <v>85</v>
      </c>
      <c r="C22" s="76"/>
      <c r="D22" s="76"/>
      <c r="E22" s="76"/>
      <c r="F22" s="76"/>
      <c r="G22" s="76"/>
      <c r="H22" s="76"/>
      <c r="I22" s="64">
        <f>(J20-I20)/J20</f>
        <v>0.52311002524725903</v>
      </c>
    </row>
  </sheetData>
  <mergeCells count="3">
    <mergeCell ref="C6:D6"/>
    <mergeCell ref="B20:H20"/>
    <mergeCell ref="B22:H22"/>
  </mergeCells>
  <dataValidations count="1">
    <dataValidation type="list" allowBlank="1" showInputMessage="1" showErrorMessage="1" sqref="C9:C18" xr:uid="{E07EB981-5553-4B35-8C2D-474B777073B5}">
      <formula1>Roles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8680FE-F896-442A-A527-B4B5E307A710}">
          <x14:formula1>
            <xm:f>Грейды!$C$8:$C$17</xm:f>
          </x14:formula1>
          <xm:sqref>D9:D18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A8EE7-881A-47F3-9702-01235EC3B6F9}">
  <dimension ref="A1:O21"/>
  <sheetViews>
    <sheetView workbookViewId="0"/>
  </sheetViews>
  <sheetFormatPr defaultRowHeight="15"/>
  <cols>
    <col min="1" max="1" width="43.85546875" customWidth="1"/>
    <col min="2" max="2" width="21.7109375" customWidth="1"/>
    <col min="3" max="3" width="5.7109375" customWidth="1"/>
    <col min="4" max="15" width="14.140625" customWidth="1"/>
  </cols>
  <sheetData>
    <row r="1" spans="1:15">
      <c r="A1" s="8" t="s">
        <v>86</v>
      </c>
      <c r="B1" s="8">
        <v>164</v>
      </c>
    </row>
    <row r="2" spans="1:15">
      <c r="A2" s="8" t="s">
        <v>87</v>
      </c>
      <c r="B2" s="13">
        <v>0.22</v>
      </c>
    </row>
    <row r="3" spans="1:15">
      <c r="A3" s="8" t="s">
        <v>88</v>
      </c>
      <c r="B3" s="13">
        <v>5.0999999999999997E-2</v>
      </c>
    </row>
    <row r="4" spans="1:15">
      <c r="A4" s="8" t="s">
        <v>89</v>
      </c>
      <c r="B4" s="13">
        <v>2.9000000000000001E-2</v>
      </c>
    </row>
    <row r="5" spans="1:15">
      <c r="A5" s="8" t="s">
        <v>90</v>
      </c>
      <c r="B5" s="13">
        <v>2E-3</v>
      </c>
    </row>
    <row r="7" spans="1:15">
      <c r="A7" s="3" t="s">
        <v>91</v>
      </c>
      <c r="B7" s="6" t="s">
        <v>92</v>
      </c>
      <c r="C7" s="7"/>
      <c r="D7" s="7" t="s">
        <v>93</v>
      </c>
      <c r="E7" s="7" t="s">
        <v>94</v>
      </c>
      <c r="F7" s="7" t="s">
        <v>95</v>
      </c>
      <c r="G7" s="7" t="s">
        <v>96</v>
      </c>
      <c r="H7" s="7" t="s">
        <v>97</v>
      </c>
      <c r="I7" s="7" t="s">
        <v>98</v>
      </c>
      <c r="J7" s="7" t="s">
        <v>99</v>
      </c>
      <c r="K7" s="7" t="s">
        <v>100</v>
      </c>
      <c r="L7" s="7" t="s">
        <v>101</v>
      </c>
      <c r="M7" s="7" t="s">
        <v>102</v>
      </c>
      <c r="N7" s="7" t="s">
        <v>103</v>
      </c>
      <c r="O7" s="7" t="s">
        <v>104</v>
      </c>
    </row>
    <row r="8" spans="1:15">
      <c r="A8" s="1" t="s">
        <v>105</v>
      </c>
      <c r="B8" s="4">
        <f>SUM(D8:O8)</f>
        <v>1428000</v>
      </c>
      <c r="C8" s="2"/>
      <c r="D8" s="2">
        <v>113000</v>
      </c>
      <c r="E8" s="2">
        <v>113000</v>
      </c>
      <c r="F8" s="2">
        <v>113000</v>
      </c>
      <c r="G8" s="2">
        <v>113000</v>
      </c>
      <c r="H8" s="2">
        <v>113000</v>
      </c>
      <c r="I8" s="2">
        <v>113000</v>
      </c>
      <c r="J8" s="2">
        <v>125000</v>
      </c>
      <c r="K8" s="2">
        <v>125000</v>
      </c>
      <c r="L8" s="2">
        <v>125000</v>
      </c>
      <c r="M8" s="2">
        <v>125000</v>
      </c>
      <c r="N8" s="2">
        <v>125000</v>
      </c>
      <c r="O8" s="2">
        <v>125000</v>
      </c>
    </row>
    <row r="9" spans="1:15">
      <c r="A9" s="1" t="s">
        <v>106</v>
      </c>
      <c r="B9" s="4">
        <f>SUM(D9:O9)</f>
        <v>400000</v>
      </c>
      <c r="F9" s="12">
        <v>200000</v>
      </c>
      <c r="O9" s="12">
        <v>200000</v>
      </c>
    </row>
    <row r="10" spans="1:15">
      <c r="B10" s="5"/>
    </row>
    <row r="11" spans="1:15">
      <c r="A11" s="1" t="s">
        <v>107</v>
      </c>
      <c r="B11" s="4">
        <f>SUM(B8:B9)</f>
        <v>1828000</v>
      </c>
      <c r="C11" s="2"/>
      <c r="D11" s="2">
        <f t="shared" ref="D11:O11" si="0">SUM(D8:D9)</f>
        <v>113000</v>
      </c>
      <c r="E11" s="2">
        <f t="shared" si="0"/>
        <v>113000</v>
      </c>
      <c r="F11" s="2">
        <f t="shared" si="0"/>
        <v>313000</v>
      </c>
      <c r="G11" s="2">
        <f t="shared" si="0"/>
        <v>113000</v>
      </c>
      <c r="H11" s="2">
        <f t="shared" si="0"/>
        <v>113000</v>
      </c>
      <c r="I11" s="2">
        <f t="shared" si="0"/>
        <v>113000</v>
      </c>
      <c r="J11" s="2">
        <f t="shared" si="0"/>
        <v>125000</v>
      </c>
      <c r="K11" s="2">
        <f t="shared" si="0"/>
        <v>125000</v>
      </c>
      <c r="L11" s="2">
        <f t="shared" si="0"/>
        <v>125000</v>
      </c>
      <c r="M11" s="2">
        <f t="shared" si="0"/>
        <v>125000</v>
      </c>
      <c r="N11" s="2">
        <f t="shared" si="0"/>
        <v>125000</v>
      </c>
      <c r="O11" s="2">
        <f t="shared" si="0"/>
        <v>325000</v>
      </c>
    </row>
    <row r="12" spans="1:15">
      <c r="B12" s="5"/>
    </row>
    <row r="13" spans="1:15">
      <c r="A13" s="1" t="s">
        <v>4</v>
      </c>
      <c r="B13" s="4">
        <f>SUM(D13:O13)</f>
        <v>552056.00000000012</v>
      </c>
      <c r="C13" s="2"/>
      <c r="D13" s="2">
        <f t="shared" ref="D13:O13" si="1">D11*($B$2+$B$3+$B$4+$B$5)</f>
        <v>34126.000000000007</v>
      </c>
      <c r="E13" s="2">
        <f t="shared" si="1"/>
        <v>34126.000000000007</v>
      </c>
      <c r="F13" s="2">
        <f t="shared" si="1"/>
        <v>94526.000000000015</v>
      </c>
      <c r="G13" s="2">
        <f t="shared" si="1"/>
        <v>34126.000000000007</v>
      </c>
      <c r="H13" s="2">
        <f t="shared" si="1"/>
        <v>34126.000000000007</v>
      </c>
      <c r="I13" s="2">
        <f t="shared" si="1"/>
        <v>34126.000000000007</v>
      </c>
      <c r="J13" s="2">
        <f t="shared" si="1"/>
        <v>37750.000000000007</v>
      </c>
      <c r="K13" s="2">
        <f t="shared" si="1"/>
        <v>37750.000000000007</v>
      </c>
      <c r="L13" s="2">
        <f t="shared" si="1"/>
        <v>37750.000000000007</v>
      </c>
      <c r="M13" s="2">
        <f t="shared" si="1"/>
        <v>37750.000000000007</v>
      </c>
      <c r="N13" s="2">
        <f t="shared" si="1"/>
        <v>37750.000000000007</v>
      </c>
      <c r="O13" s="2">
        <f t="shared" si="1"/>
        <v>98150.000000000015</v>
      </c>
    </row>
    <row r="14" spans="1:15">
      <c r="B14" s="5"/>
    </row>
    <row r="15" spans="1:15">
      <c r="A15" s="1" t="s">
        <v>108</v>
      </c>
      <c r="B15" s="4">
        <f>B11+B13</f>
        <v>2380056</v>
      </c>
      <c r="D15" s="2">
        <f>D11+D13</f>
        <v>147126</v>
      </c>
      <c r="E15" s="2">
        <f t="shared" ref="E15:N15" si="2">E11+E13</f>
        <v>147126</v>
      </c>
      <c r="F15" s="2">
        <f t="shared" si="2"/>
        <v>407526</v>
      </c>
      <c r="G15" s="2">
        <f t="shared" si="2"/>
        <v>147126</v>
      </c>
      <c r="H15" s="2">
        <f t="shared" si="2"/>
        <v>147126</v>
      </c>
      <c r="I15" s="2">
        <f t="shared" si="2"/>
        <v>147126</v>
      </c>
      <c r="J15" s="2">
        <f t="shared" si="2"/>
        <v>162750</v>
      </c>
      <c r="K15" s="2">
        <f t="shared" si="2"/>
        <v>162750</v>
      </c>
      <c r="L15" s="2">
        <f t="shared" si="2"/>
        <v>162750</v>
      </c>
      <c r="M15" s="2">
        <f t="shared" si="2"/>
        <v>162750</v>
      </c>
      <c r="N15" s="2">
        <f t="shared" si="2"/>
        <v>162750</v>
      </c>
      <c r="O15" s="2">
        <f>O11+O13</f>
        <v>423150</v>
      </c>
    </row>
    <row r="16" spans="1:15">
      <c r="B16" s="5"/>
    </row>
    <row r="17" spans="1:2">
      <c r="A17" s="1" t="s">
        <v>109</v>
      </c>
      <c r="B17" s="4">
        <f>B15/12</f>
        <v>198338</v>
      </c>
    </row>
    <row r="20" spans="1:2">
      <c r="A20" s="9" t="s">
        <v>110</v>
      </c>
      <c r="B20" s="10">
        <f>B17/B1</f>
        <v>1209.3780487804879</v>
      </c>
    </row>
    <row r="21" spans="1:2">
      <c r="A21" s="11"/>
      <c r="B21" s="11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F63A7F956E6942A7DC112A78AD01C3" ma:contentTypeVersion="15" ma:contentTypeDescription="Create a new document." ma:contentTypeScope="" ma:versionID="2623f6e692e289a46687111aa47fcc24">
  <xsd:schema xmlns:xsd="http://www.w3.org/2001/XMLSchema" xmlns:xs="http://www.w3.org/2001/XMLSchema" xmlns:p="http://schemas.microsoft.com/office/2006/metadata/properties" xmlns:ns2="3cf99a7a-6f10-4e1f-afd0-dbd86ff089f3" xmlns:ns3="4f77826d-8c15-476d-acd0-5cf0f07caa72" targetNamespace="http://schemas.microsoft.com/office/2006/metadata/properties" ma:root="true" ma:fieldsID="71dfdcc8bc3fda8fc7f683b0b95dc867" ns2:_="" ns3:_="">
    <xsd:import namespace="3cf99a7a-6f10-4e1f-afd0-dbd86ff089f3"/>
    <xsd:import namespace="4f77826d-8c15-476d-acd0-5cf0f07caa7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f99a7a-6f10-4e1f-afd0-dbd86ff089f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e46f6e3-5300-42e1-a972-e285da88a57a}" ma:internalName="TaxCatchAll" ma:showField="CatchAllData" ma:web="3cf99a7a-6f10-4e1f-afd0-dbd86ff089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826d-8c15-476d-acd0-5cf0f07ca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18c519d-692b-419b-884b-396e1255cc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cf99a7a-6f10-4e1f-afd0-dbd86ff089f3">XFARZAUZWMKA-118605578-1568</_dlc_DocId>
    <_dlc_DocIdUrl xmlns="3cf99a7a-6f10-4e1f-afd0-dbd86ff089f3">
      <Url>https://getworkpoint.sharepoint.com/sites/docs/_layouts/15/DocIdRedir.aspx?ID=XFARZAUZWMKA-118605578-1568</Url>
      <Description>XFARZAUZWMKA-118605578-1568</Description>
    </_dlc_DocIdUrl>
    <lcf76f155ced4ddcb4097134ff3c332f xmlns="4f77826d-8c15-476d-acd0-5cf0f07caa72">
      <Terms xmlns="http://schemas.microsoft.com/office/infopath/2007/PartnerControls"/>
    </lcf76f155ced4ddcb4097134ff3c332f>
    <TaxCatchAll xmlns="3cf99a7a-6f10-4e1f-afd0-dbd86ff089f3" xsi:nil="true"/>
  </documentManagement>
</p:properties>
</file>

<file path=customXml/itemProps1.xml><?xml version="1.0" encoding="utf-8"?>
<ds:datastoreItem xmlns:ds="http://schemas.openxmlformats.org/officeDocument/2006/customXml" ds:itemID="{DBA3E1F1-4E29-442E-9CAC-90C622DE98D3}"/>
</file>

<file path=customXml/itemProps2.xml><?xml version="1.0" encoding="utf-8"?>
<ds:datastoreItem xmlns:ds="http://schemas.openxmlformats.org/officeDocument/2006/customXml" ds:itemID="{1D0C1660-623F-41EC-810D-D2A1A6F29E36}"/>
</file>

<file path=customXml/itemProps3.xml><?xml version="1.0" encoding="utf-8"?>
<ds:datastoreItem xmlns:ds="http://schemas.openxmlformats.org/officeDocument/2006/customXml" ds:itemID="{68D5753E-AE1A-4104-B47A-ABE64267811B}"/>
</file>

<file path=customXml/itemProps4.xml><?xml version="1.0" encoding="utf-8"?>
<ds:datastoreItem xmlns:ds="http://schemas.openxmlformats.org/officeDocument/2006/customXml" ds:itemID="{EC787EA1-7484-4256-B4B1-79F2F81578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</dc:creator>
  <cp:keywords/>
  <dc:description/>
  <cp:lastModifiedBy>Gevorg Oganisyan</cp:lastModifiedBy>
  <cp:revision/>
  <dcterms:created xsi:type="dcterms:W3CDTF">2021-09-06T13:42:45Z</dcterms:created>
  <dcterms:modified xsi:type="dcterms:W3CDTF">2023-04-11T10:46:10Z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0x01010008F63A7F956E6942A7DC112A78AD01C3</vt:lpwstr>
  </property>
  <property fmtid="{D5CDD505-2E9C-101B-9397-08002B2CF9AE}" pid="3" name="_dlc_DocIdItemGuid">
    <vt:lpwstr>51542448-1add-485f-8df5-760b3e6e28ad</vt:lpwstr>
  </property>
  <property fmtid="{D5CDD505-2E9C-101B-9397-08002B2CF9AE}" pid="4" name="MediaServiceImageTags">
    <vt:lpwstr/>
  </property>
</Properties>
</file>