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xl/worksheets/sheet8.xml" ContentType="application/vnd.openxmlformats-officedocument.spreadsheetml.worksheet+xml"/>
  <Override PartName="/customXml/itemProps4.xml" ContentType="application/vnd.openxmlformats-officedocument.customXmlProperti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customXml/itemProps2.xml" ContentType="application/vnd.openxmlformats-officedocument.customXmlProperties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Цель и итоги" sheetId="1" state="visible" r:id="rId5"/>
    <sheet name="Грейды" sheetId="2" state="visible" r:id="rId6"/>
    <sheet name="Роли" sheetId="3" state="visible" r:id="rId7"/>
    <sheet name="Себестоимость" sheetId="4" state="visible" r:id="rId8"/>
    <sheet name="Сотрудники" sheetId="5" state="visible" r:id="rId9"/>
    <sheet name="Административные затраты" sheetId="6" state="visible" r:id="rId10"/>
    <sheet name="Тарифы" sheetId="7" state="visible" r:id="rId11"/>
    <sheet name="Пример проекта" sheetId="8" state="visible" r:id="rId12"/>
    <sheet name="Пример расчета себестоимости" sheetId="9" state="visible" r:id="rId13"/>
  </sheets>
  <definedNames>
    <definedName name="Grades">'Грейды'!$C$8:$F$17</definedName>
    <definedName name="HoursPerMonth">'Цель и итоги'!$B$5</definedName>
    <definedName name="LaborCosts">'Себестоимость'!$E$8:$H$57</definedName>
    <definedName name="Rates">'Тарифы'!$E$6:$G$25</definedName>
    <definedName name="Roles">'Роли'!$C$5:$C$14</definedName>
    <definedName name="TargetOperationMargin">'Цель и итоги'!$B$9</definedName>
  </definedNames>
  <calcPr/>
</workbook>
</file>

<file path=xl/sharedStrings.xml><?xml version="1.0" encoding="utf-8"?>
<sst xmlns="http://schemas.openxmlformats.org/spreadsheetml/2006/main" count="111" uniqueCount="111">
  <si>
    <t xml:space="preserve">Таким цветом в документе обозначены ячейки, в которые нужно вводить значения, актуальные для вашей организации</t>
  </si>
  <si>
    <t xml:space="preserve">На данном листе указывается целевое значение по операционной рентабельности бизнеса или направления. Все прочие значения рассчитываются исходя из параметров модели</t>
  </si>
  <si>
    <t xml:space="preserve">В среднем часов в месяце</t>
  </si>
  <si>
    <t xml:space="preserve">&lt;-- Среднее кол-во рабочих часов в месяце для одного сотрудника. Если сотрудники работают по стандартному графику (5 дней в неделю, 8 часов в день), то это значение равно 164.</t>
  </si>
  <si>
    <t xml:space="preserve">Отчисления в фонды</t>
  </si>
  <si>
    <t xml:space="preserve">&lt;-- Общий процент отлчислений на ФОТ в ПФР, ФСС, ОМС и т.д.</t>
  </si>
  <si>
    <t xml:space="preserve">Целевая операционная рентабельность</t>
  </si>
  <si>
    <t xml:space="preserve">&lt;-- Целевая операционная рентабельность. Та "отдача" от бизнеса в целом, или отдельного направления, которую менеджемент планирует получать.</t>
  </si>
  <si>
    <t xml:space="preserve">&lt;-- Рассчитывается на листе Сотрудники на основе данных о численности персонала, плановой утилизации и ставок себестоимости</t>
  </si>
  <si>
    <t xml:space="preserve">&lt;-- Рассчитывается на листе Административные затраты</t>
  </si>
  <si>
    <t xml:space="preserve">Целевая выручка (в месяц)</t>
  </si>
  <si>
    <t xml:space="preserve">&lt;-- Рассчитывается исходя из общей суммы прогнозных затрат и целевой операционной рентабельности</t>
  </si>
  <si>
    <t xml:space="preserve">Целевая валовая рентабельность проектов</t>
  </si>
  <si>
    <t xml:space="preserve">&lt;-- Целевая валовая рентабельность, с которой нужно делать каждый отдельный проект, чтобы достигать целевых значений по операционной рентабельности</t>
  </si>
  <si>
    <t xml:space="preserve">На данном листе указывается список грейдов компании (категорий квалификации сотрудников) и целевые значения утилизации для каждого грейда.</t>
  </si>
  <si>
    <t xml:space="preserve">В среднем часов в месяц</t>
  </si>
  <si>
    <t>№</t>
  </si>
  <si>
    <t xml:space="preserve">Наименование грейда</t>
  </si>
  <si>
    <t xml:space="preserve">Плановая утилизация, %</t>
  </si>
  <si>
    <t xml:space="preserve">Часы (в среднем в мес.)</t>
  </si>
  <si>
    <r>
      <rPr>
        <b/>
        <i/>
        <sz val="11"/>
        <color theme="1"/>
        <rFont val="Calibri"/>
        <scheme val="minor"/>
      </rPr>
      <t>Утилизация</t>
    </r>
    <r>
      <rPr>
        <i/>
        <sz val="11"/>
        <color theme="1"/>
        <rFont val="Calibri"/>
        <scheme val="minor"/>
      </rPr>
      <t xml:space="preserve"> - доля времени сотрудника, которую он тратит на внешние проекты, оплачиваемые клиентом.</t>
    </r>
  </si>
  <si>
    <t>Утилизируемые</t>
  </si>
  <si>
    <t>Неутилизируемые</t>
  </si>
  <si>
    <t>G1-стажер</t>
  </si>
  <si>
    <t xml:space="preserve">G2-младший специалист</t>
  </si>
  <si>
    <t>G3-специалист</t>
  </si>
  <si>
    <r>
      <rPr>
        <b/>
        <i/>
        <sz val="11"/>
        <color theme="1"/>
        <rFont val="Calibri"/>
        <scheme val="minor"/>
      </rPr>
      <t xml:space="preserve">Утилизируемые часы в среднем в месяц</t>
    </r>
    <r>
      <rPr>
        <i/>
        <sz val="11"/>
        <color theme="1"/>
        <rFont val="Calibri"/>
        <scheme val="minor"/>
      </rPr>
      <t xml:space="preserve"> - кол-во часов в месяц, которое по плану должно быть израсходовано на оплачиваемые клиентами проекты. Рассчитывается в соответствии с плановой утилизацией для каждого грейда</t>
    </r>
  </si>
  <si>
    <t xml:space="preserve">G4-старший специалист</t>
  </si>
  <si>
    <t xml:space="preserve">G5-руководитель команды</t>
  </si>
  <si>
    <r>
      <rPr>
        <b/>
        <i/>
        <sz val="11"/>
        <color theme="1"/>
        <rFont val="Calibri"/>
        <scheme val="minor"/>
      </rPr>
      <t xml:space="preserve">Неутилизируемые часы в среднем в месяц</t>
    </r>
    <r>
      <rPr>
        <i/>
        <sz val="11"/>
        <color theme="1"/>
        <rFont val="Calibri"/>
        <scheme val="minor"/>
      </rPr>
      <t xml:space="preserve"> - кол-во часов в месяц, которое по плану может быть израсходовано на неоплачиваемые проекты (внутренние проекты, обучение, наставничество, простой). Рассчитывается в соответствии с плановой утилизацией для каждого грейда.</t>
    </r>
  </si>
  <si>
    <t xml:space="preserve">На данном листе указывается список ролей проектных сотрудников, которые есть в компании.</t>
  </si>
  <si>
    <t xml:space="preserve">Наименование роли</t>
  </si>
  <si>
    <t xml:space="preserve">Руководитель проектов</t>
  </si>
  <si>
    <t>Аналитик</t>
  </si>
  <si>
    <t>Консультант</t>
  </si>
  <si>
    <t>Аудитор</t>
  </si>
  <si>
    <r>
      <t xml:space="preserve">Работать с данным листом нужно следующим образом:
- В колонке </t>
    </r>
    <r>
      <rPr>
        <b/>
        <i/>
        <sz val="11"/>
        <color theme="1"/>
        <rFont val="Calibri"/>
        <scheme val="minor"/>
      </rPr>
      <t>Роль</t>
    </r>
    <r>
      <rPr>
        <i/>
        <sz val="11"/>
        <color theme="1"/>
        <rFont val="Calibri"/>
        <scheme val="minor"/>
      </rPr>
      <t xml:space="preserve"> выбирается роль сотрудника из списка ролей (лист Роли).
- В колонке </t>
    </r>
    <r>
      <rPr>
        <b/>
        <i/>
        <sz val="11"/>
        <color theme="1"/>
        <rFont val="Calibri"/>
        <scheme val="minor"/>
      </rPr>
      <t>Грейд</t>
    </r>
    <r>
      <rPr>
        <i/>
        <sz val="11"/>
        <color theme="1"/>
        <rFont val="Calibri"/>
        <scheme val="minor"/>
      </rPr>
      <t xml:space="preserve"> выбирается грейд сотруднка из списка грейдов (лист Грейды).
- В колонке </t>
    </r>
    <r>
      <rPr>
        <b/>
        <i/>
        <sz val="11"/>
        <color theme="1"/>
        <rFont val="Calibri"/>
        <scheme val="minor"/>
      </rPr>
      <t xml:space="preserve">Оклад с НДФЛ (в месяц)</t>
    </r>
    <r>
      <rPr>
        <i/>
        <sz val="11"/>
        <color theme="1"/>
        <rFont val="Calibri"/>
        <scheme val="minor"/>
      </rPr>
      <t xml:space="preserve"> указывается среднемесячный оклад сотрудника в указанной роли с указанным грейдом.
- В колонке </t>
    </r>
    <r>
      <rPr>
        <b/>
        <i/>
        <sz val="11"/>
        <color theme="1"/>
        <rFont val="Calibri"/>
        <scheme val="minor"/>
      </rPr>
      <t xml:space="preserve">Доп. вылпаны с НДФЛ (в год)</t>
    </r>
    <r>
      <rPr>
        <i/>
        <sz val="11"/>
        <color theme="1"/>
        <rFont val="Calibri"/>
        <scheme val="minor"/>
      </rPr>
      <t xml:space="preserve"> указываются дополнительные выплаты (например премии), если они предусмотрены для сотрудников с указанной ролью и грейдом.
- В результате рассчитывается усредненная управленческая ставка себестоимости за час работы сотрудника с указанной ролью и грейдом, с учетом НДФЛ и отчислений в фонды.
Для примера см. лист </t>
    </r>
    <r>
      <rPr>
        <b/>
        <i/>
        <sz val="11"/>
        <color theme="1"/>
        <rFont val="Calibri"/>
        <scheme val="minor"/>
      </rPr>
      <t xml:space="preserve">Пример расчета себестоимости</t>
    </r>
  </si>
  <si>
    <t>Роль</t>
  </si>
  <si>
    <t>Грейд</t>
  </si>
  <si>
    <t xml:space="preserve">Index (технический столбец)</t>
  </si>
  <si>
    <t xml:space="preserve">Оклад с НДФЛ (в месяц)</t>
  </si>
  <si>
    <t xml:space="preserve">Доп. выплаты с НДФЛ (в год)</t>
  </si>
  <si>
    <t xml:space="preserve">Ставка себестоимости (в час)</t>
  </si>
  <si>
    <r>
      <t xml:space="preserve">Работать с данным листом нужно следующим образом:
- В колонке </t>
    </r>
    <r>
      <rPr>
        <b/>
        <i/>
        <sz val="11"/>
        <color theme="1"/>
        <rFont val="Calibri"/>
        <scheme val="minor"/>
      </rPr>
      <t xml:space="preserve">Кол-во сотрудников в шате</t>
    </r>
    <r>
      <rPr>
        <i/>
        <sz val="11"/>
        <color theme="1"/>
        <rFont val="Calibri"/>
        <scheme val="minor"/>
      </rPr>
      <t xml:space="preserve"> указывается кол-во сотрудников с выбранной ролью и грейдом.
- В колонке </t>
    </r>
    <r>
      <rPr>
        <b/>
        <i/>
        <sz val="11"/>
        <color theme="1"/>
        <rFont val="Calibri"/>
        <scheme val="minor"/>
      </rPr>
      <t xml:space="preserve">Утилизированные часы (общие)</t>
    </r>
    <r>
      <rPr>
        <i/>
        <sz val="11"/>
        <color theme="1"/>
        <rFont val="Calibri"/>
        <scheme val="minor"/>
      </rPr>
      <t xml:space="preserve"> рассчитывается общее кол-во утилизируемых часов, с учетом кол-ва сотрудников в шатате.
- В колонке </t>
    </r>
    <r>
      <rPr>
        <b/>
        <i/>
        <sz val="11"/>
        <color theme="1"/>
        <rFont val="Calibri"/>
        <scheme val="minor"/>
      </rPr>
      <t xml:space="preserve">Неутилированные часы (общие)</t>
    </r>
    <r>
      <rPr>
        <i/>
        <sz val="11"/>
        <color theme="1"/>
        <rFont val="Calibri"/>
        <scheme val="minor"/>
      </rPr>
      <t xml:space="preserve"> рассчитывается общее кол-во неутилизируемых часов, с учетом кол-ва сотрудников в шатате.
- В колонках </t>
    </r>
    <r>
      <rPr>
        <b/>
        <i/>
        <sz val="11"/>
        <color theme="1"/>
        <rFont val="Calibri"/>
        <scheme val="minor"/>
      </rPr>
      <t>Себестоимость</t>
    </r>
    <r>
      <rPr>
        <i/>
        <sz val="11"/>
        <color theme="1"/>
        <rFont val="Calibri"/>
        <scheme val="minor"/>
      </rPr>
      <t xml:space="preserve"> рассчитывается общая себестоимость утилизируемых и не утилизируемых часов.</t>
    </r>
  </si>
  <si>
    <t xml:space="preserve">Средняя себестоимость проектов (в месяц)</t>
  </si>
  <si>
    <t xml:space="preserve">&lt;-- Общая себестоимость утилизируемых часов. Прямые затраты на проекты по статье "Себестоимость труда"</t>
  </si>
  <si>
    <t xml:space="preserve">Средние накладные затраты на недоутилизацию (в месяц)</t>
  </si>
  <si>
    <t xml:space="preserve">&lt;-- Общая стоиомость неутилизируемых часов. Косвенные накладные расходы компании</t>
  </si>
  <si>
    <t xml:space="preserve">Кол-во сотрудников в штате</t>
  </si>
  <si>
    <t>Утилизация</t>
  </si>
  <si>
    <t xml:space="preserve">Ставка себестоимости</t>
  </si>
  <si>
    <t>Часы</t>
  </si>
  <si>
    <t>Себестоимость</t>
  </si>
  <si>
    <t xml:space="preserve">Утилизированные часы (общие)</t>
  </si>
  <si>
    <t xml:space="preserve">Нутилизированные часы (общие)</t>
  </si>
  <si>
    <t xml:space="preserve">Утилизированных часов (общая)</t>
  </si>
  <si>
    <t xml:space="preserve">Нутилизированных часов (общая)</t>
  </si>
  <si>
    <r>
      <t xml:space="preserve">Работать с данным листом нужно следующим образом:
- В колонке </t>
    </r>
    <r>
      <rPr>
        <b/>
        <i/>
        <sz val="11"/>
        <color theme="1"/>
        <rFont val="Calibri"/>
        <scheme val="minor"/>
      </rPr>
      <t>Статья</t>
    </r>
    <r>
      <rPr>
        <i/>
        <sz val="11"/>
        <color theme="1"/>
        <rFont val="Calibri"/>
        <scheme val="minor"/>
      </rPr>
      <t xml:space="preserve"> указывается статья косвенных административных затрат
- В колонке </t>
    </r>
    <r>
      <rPr>
        <b/>
        <i/>
        <sz val="11"/>
        <color theme="1"/>
        <rFont val="Calibri"/>
        <scheme val="minor"/>
      </rPr>
      <t xml:space="preserve">Сумма (в среднем в месяц)</t>
    </r>
    <r>
      <rPr>
        <i/>
        <sz val="11"/>
        <color theme="1"/>
        <rFont val="Calibri"/>
        <scheme val="minor"/>
      </rPr>
      <t xml:space="preserve"> указывается средняя по году сумма административных затрат по данной статье</t>
    </r>
  </si>
  <si>
    <t xml:space="preserve">Средние административные затрат (в месяц)</t>
  </si>
  <si>
    <t>Статья</t>
  </si>
  <si>
    <t xml:space="preserve">Сумма (в среднем в месяц)</t>
  </si>
  <si>
    <t xml:space="preserve">Аренда офиса</t>
  </si>
  <si>
    <t>Оборудование</t>
  </si>
  <si>
    <t xml:space="preserve">Управление офисом</t>
  </si>
  <si>
    <t xml:space="preserve">Маркетинг и реклама</t>
  </si>
  <si>
    <t>Прочее</t>
  </si>
  <si>
    <t xml:space="preserve">Зарплата ТОП-менеджмента</t>
  </si>
  <si>
    <t xml:space="preserve">На данном листе на основе данных о себестоимости сотрудников и данных о целевой валовой рентабельности проектов рассчитываются внешние тарифные ставки, по которым время сотрудников нужно продавать клиентам.</t>
  </si>
  <si>
    <t>Тариф</t>
  </si>
  <si>
    <t>Подразделение</t>
  </si>
  <si>
    <t>Должность</t>
  </si>
  <si>
    <t>index</t>
  </si>
  <si>
    <t xml:space="preserve">Проектный офис</t>
  </si>
  <si>
    <t xml:space="preserve">Руководитель проекта</t>
  </si>
  <si>
    <t xml:space="preserve">Отдел консалтинга</t>
  </si>
  <si>
    <t xml:space="preserve">Отдел аудита</t>
  </si>
  <si>
    <t>Клиент</t>
  </si>
  <si>
    <t xml:space="preserve">ООО "Ромашка"</t>
  </si>
  <si>
    <t>Проект</t>
  </si>
  <si>
    <t xml:space="preserve">Разработка управленческой отчетности</t>
  </si>
  <si>
    <t>Исполнители</t>
  </si>
  <si>
    <t xml:space="preserve">Оценка часов</t>
  </si>
  <si>
    <t xml:space="preserve">Себестоимость проекта</t>
  </si>
  <si>
    <t>Выручка</t>
  </si>
  <si>
    <t>Итого</t>
  </si>
  <si>
    <t xml:space="preserve">Плановая валовая рентабельность</t>
  </si>
  <si>
    <t xml:space="preserve">Среднее кол-во рабочих часов в месяц</t>
  </si>
  <si>
    <t xml:space="preserve">Пенсионные отчисления</t>
  </si>
  <si>
    <t xml:space="preserve">Медицинское страхование</t>
  </si>
  <si>
    <t xml:space="preserve">Социальное страхование</t>
  </si>
  <si>
    <t xml:space="preserve">Отчисления в ФСС</t>
  </si>
  <si>
    <t xml:space="preserve">Консультант (G2-младший специалист)</t>
  </si>
  <si>
    <t xml:space="preserve">Итого в год</t>
  </si>
  <si>
    <t>Янв</t>
  </si>
  <si>
    <t>Фев</t>
  </si>
  <si>
    <t>Мар</t>
  </si>
  <si>
    <t>Апр</t>
  </si>
  <si>
    <t>Май</t>
  </si>
  <si>
    <t>Июн</t>
  </si>
  <si>
    <t>Июл</t>
  </si>
  <si>
    <t>Авг</t>
  </si>
  <si>
    <t>Сен</t>
  </si>
  <si>
    <t>Окт</t>
  </si>
  <si>
    <t>Ноя</t>
  </si>
  <si>
    <t>Дек</t>
  </si>
  <si>
    <t xml:space="preserve">Зарплата (с учетом НДФЛ)</t>
  </si>
  <si>
    <t xml:space="preserve">Прочие выплаты (с учетом НДФЛ)</t>
  </si>
  <si>
    <t xml:space="preserve">Итого выплаты</t>
  </si>
  <si>
    <t xml:space="preserve">Итого с учетом отчислений</t>
  </si>
  <si>
    <t xml:space="preserve">В среднем в месяц</t>
  </si>
  <si>
    <t xml:space="preserve">В среднем в час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</si>
</sst>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_-* #,##0.00_-;\-* #,##0.00_-;_-* &quot;-&quot;??_-;_-@_-"/>
    <numFmt numFmtId="161" formatCode="0.0%"/>
    <numFmt numFmtId="162" formatCode="#,##0.00\ &quot;₽&quot;"/>
    <numFmt numFmtId="163" formatCode="#,##0\ &quot;₽&quot;"/>
    <numFmt numFmtId="164" formatCode="_-* #,##0.00\ &quot;₽&quot;_-;\-* #,##0.00\ &quot;₽&quot;_-;_-* &quot;-&quot;??\ &quot;₽&quot;_-;_-@_-"/>
  </numFmts>
  <fonts count="9">
    <font>
      <name val="Calibri"/>
      <color theme="1"/>
      <sz val="11.000000"/>
      <scheme val="minor"/>
    </font>
    <font>
      <name val="Calibri"/>
      <i/>
      <color theme="1"/>
      <sz val="11.000000"/>
      <scheme val="minor"/>
    </font>
    <font>
      <name val="Calibri"/>
      <color theme="1"/>
      <sz val="18.000000"/>
      <scheme val="minor"/>
    </font>
    <font>
      <name val="Calibri"/>
      <color theme="1"/>
      <sz val="14.000000"/>
      <scheme val="minor"/>
    </font>
    <font>
      <name val="Calibri"/>
      <b/>
      <color theme="1"/>
      <sz val="11.000000"/>
      <scheme val="minor"/>
    </font>
    <font>
      <name val="Calibri"/>
      <color theme="4" tint="-0.249977111117893"/>
      <sz val="14.000000"/>
      <scheme val="minor"/>
    </font>
    <font>
      <name val="Calibri"/>
      <color theme="1"/>
      <sz val="16.000000"/>
      <scheme val="minor"/>
    </font>
    <font>
      <name val="Calibri"/>
      <color theme="1"/>
      <sz val="20.000000"/>
      <scheme val="minor"/>
    </font>
    <font>
      <name val="Calibri"/>
      <color indexed="2"/>
      <sz val="11.000000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3" tint="0.79998168889431442"/>
        <bgColor theme="3" tint="0.79998168889431442"/>
      </patternFill>
    </fill>
    <fill>
      <patternFill patternType="solid">
        <fgColor theme="0" tint="-0.049989318521683403"/>
        <bgColor theme="0" tint="-0.049989318521683403"/>
      </patternFill>
    </fill>
  </fills>
  <borders count="1">
    <border>
      <left/>
      <right/>
      <top/>
      <bottom/>
      <diagonal/>
    </border>
  </borders>
  <cellStyleXfs count="3">
    <xf fontId="0" fillId="0" borderId="0" numFmtId="0" applyNumberFormat="1" applyFont="1" applyFill="1" applyBorder="1"/>
    <xf fontId="0" fillId="0" borderId="0" numFmtId="160" applyNumberFormat="1" applyFont="0" applyFill="0" applyBorder="0" applyProtection="0"/>
    <xf fontId="0" fillId="0" borderId="0" numFmtId="9" applyNumberFormat="1" applyFont="0" applyFill="0" applyBorder="0" applyProtection="0"/>
  </cellStyleXfs>
  <cellXfs count="72">
    <xf fontId="0" fillId="0" borderId="0" numFmtId="0" xfId="0"/>
    <xf fontId="1" fillId="2" borderId="0" numFmtId="0" xfId="0" applyFont="1" applyFill="1" applyAlignment="1">
      <alignment wrapText="1"/>
    </xf>
    <xf fontId="1" fillId="0" borderId="0" numFmtId="0" xfId="0" applyFont="1" applyAlignment="1">
      <alignment wrapText="1"/>
    </xf>
    <xf fontId="1" fillId="0" borderId="0" numFmtId="0" xfId="0" applyFont="1" applyAlignment="1">
      <alignment vertical="top"/>
    </xf>
    <xf fontId="1" fillId="2" borderId="0" numFmtId="0" xfId="0" applyFont="1" applyFill="1" applyAlignment="1" applyProtection="1">
      <alignment vertical="top"/>
      <protection locked="0"/>
    </xf>
    <xf fontId="0" fillId="0" borderId="0" numFmtId="0" xfId="0" applyAlignment="1">
      <alignment vertical="top"/>
    </xf>
    <xf fontId="0" fillId="0" borderId="0" numFmtId="0" xfId="0" applyAlignment="1">
      <alignment vertical="top" wrapText="1"/>
    </xf>
    <xf fontId="1" fillId="2" borderId="0" numFmtId="161" xfId="2" applyNumberFormat="1" applyFont="1" applyFill="1" applyAlignment="1" applyProtection="1">
      <alignment vertical="top"/>
      <protection locked="0"/>
    </xf>
    <xf fontId="2" fillId="0" borderId="0" numFmtId="0" xfId="0" applyFont="1" applyAlignment="1">
      <alignment vertical="top"/>
    </xf>
    <xf fontId="2" fillId="2" borderId="0" numFmtId="9" xfId="2" applyNumberFormat="1" applyFont="1" applyFill="1" applyAlignment="1" applyProtection="1">
      <alignment vertical="top"/>
      <protection locked="0"/>
    </xf>
    <xf fontId="3" fillId="0" borderId="0" numFmtId="0" xfId="0" applyFont="1" applyAlignment="1">
      <alignment vertical="top"/>
    </xf>
    <xf fontId="3" fillId="0" borderId="0" numFmtId="162" xfId="0" applyNumberFormat="1" applyFont="1" applyAlignment="1">
      <alignment vertical="top"/>
    </xf>
    <xf fontId="2" fillId="0" borderId="0" numFmtId="162" xfId="0" applyNumberFormat="1" applyFont="1" applyAlignment="1">
      <alignment vertical="top"/>
    </xf>
    <xf fontId="2" fillId="0" borderId="0" numFmtId="9" xfId="2" applyNumberFormat="1" applyFont="1" applyAlignment="1">
      <alignment vertical="top"/>
    </xf>
    <xf fontId="1" fillId="0" borderId="0" numFmtId="0" xfId="0" applyFont="1" applyAlignment="1">
      <alignment horizontal="left" vertical="top" wrapText="1"/>
    </xf>
    <xf fontId="1" fillId="0" borderId="0" numFmtId="0" xfId="0" applyFont="1"/>
    <xf fontId="0" fillId="3" borderId="0" numFmtId="0" xfId="0" applyFill="1" applyAlignment="1">
      <alignment horizontal="center" vertical="center"/>
    </xf>
    <xf fontId="0" fillId="3" borderId="0" numFmtId="9" xfId="2" applyNumberFormat="1" applyFill="1" applyAlignment="1">
      <alignment horizontal="center" vertical="center"/>
    </xf>
    <xf fontId="1" fillId="0" borderId="0" numFmtId="0" xfId="0" applyFont="1" applyAlignment="1">
      <alignment horizontal="left" vertical="center" wrapText="1"/>
    </xf>
    <xf fontId="0" fillId="0" borderId="0" numFmtId="0" xfId="0" applyAlignment="1">
      <alignment horizontal="left"/>
    </xf>
    <xf fontId="0" fillId="2" borderId="0" numFmtId="0" xfId="0" applyFill="1" applyProtection="1">
      <protection locked="0"/>
    </xf>
    <xf fontId="0" fillId="2" borderId="0" numFmtId="9" xfId="2" applyNumberFormat="1" applyFill="1" applyProtection="1">
      <protection locked="0"/>
    </xf>
    <xf fontId="0" fillId="0" borderId="0" numFmtId="2" xfId="0" applyNumberFormat="1"/>
    <xf fontId="0" fillId="3" borderId="0" numFmtId="0" xfId="0" applyFill="1"/>
    <xf fontId="0" fillId="0" borderId="0" numFmtId="0" xfId="0" applyProtection="1">
      <protection locked="0"/>
    </xf>
    <xf fontId="1" fillId="0" borderId="0" numFmtId="161" xfId="2" applyNumberFormat="1" applyFont="1"/>
    <xf fontId="4" fillId="3" borderId="0" numFmtId="0" xfId="0" applyFont="1" applyFill="1" applyAlignment="1">
      <alignment horizontal="left" vertical="top" wrapText="1"/>
    </xf>
    <xf fontId="0" fillId="2" borderId="0" numFmtId="162" xfId="0" applyNumberFormat="1" applyFill="1" applyProtection="1">
      <protection locked="0"/>
    </xf>
    <xf fontId="0" fillId="0" borderId="0" numFmtId="162" xfId="0" applyNumberFormat="1"/>
    <xf fontId="3" fillId="3" borderId="0" numFmtId="0" xfId="0" applyFont="1" applyFill="1"/>
    <xf fontId="3" fillId="3" borderId="0" numFmtId="163" xfId="0" applyNumberFormat="1" applyFont="1" applyFill="1"/>
    <xf fontId="3" fillId="4" borderId="0" numFmtId="0" xfId="0" applyFont="1" applyFill="1"/>
    <xf fontId="3" fillId="4" borderId="0" numFmtId="163" xfId="0" applyNumberFormat="1" applyFont="1" applyFill="1"/>
    <xf fontId="4" fillId="3" borderId="0" numFmtId="0" xfId="0" applyFont="1" applyFill="1" applyAlignment="1">
      <alignment horizontal="center" vertical="top" wrapText="1"/>
    </xf>
    <xf fontId="4" fillId="3" borderId="0" numFmtId="0" xfId="0" applyFont="1" applyFill="1" applyAlignment="1">
      <alignment horizontal="left" vertical="center" wrapText="1"/>
    </xf>
    <xf fontId="4" fillId="3" borderId="0" numFmtId="0" xfId="0" applyFont="1" applyFill="1" applyAlignment="1">
      <alignment horizontal="center"/>
    </xf>
    <xf fontId="4" fillId="3" borderId="0" numFmtId="0" xfId="0" applyFont="1" applyFill="1" applyAlignment="1">
      <alignment horizontal="center" vertical="center" wrapText="1"/>
    </xf>
    <xf fontId="4" fillId="3" borderId="0" numFmtId="0" xfId="0" applyFont="1" applyFill="1" applyAlignment="1">
      <alignment wrapText="1"/>
    </xf>
    <xf fontId="0" fillId="0" borderId="0" numFmtId="10" xfId="2" applyNumberFormat="1"/>
    <xf fontId="0" fillId="0" borderId="0" numFmtId="164" xfId="0" applyNumberFormat="1"/>
    <xf fontId="0" fillId="0" borderId="0" numFmtId="2" xfId="2" applyNumberFormat="1"/>
    <xf fontId="0" fillId="5" borderId="0" numFmtId="164" xfId="0" applyNumberFormat="1" applyFill="1"/>
    <xf fontId="0" fillId="4" borderId="0" numFmtId="164" xfId="0" applyNumberFormat="1" applyFill="1"/>
    <xf fontId="5" fillId="0" borderId="0" numFmtId="0" xfId="0" applyFont="1"/>
    <xf fontId="5" fillId="0" borderId="0" numFmtId="162" xfId="0" applyNumberFormat="1" applyFont="1"/>
    <xf fontId="0" fillId="0" borderId="0" numFmtId="162" xfId="1" applyNumberFormat="1" applyProtection="1">
      <protection locked="0"/>
    </xf>
    <xf fontId="4" fillId="3" borderId="0" numFmtId="0" xfId="0" applyFont="1" applyFill="1" applyAlignment="1">
      <alignment vertical="top" wrapText="1"/>
    </xf>
    <xf fontId="0" fillId="4" borderId="0" numFmtId="162" xfId="0" applyNumberFormat="1" applyFill="1"/>
    <xf fontId="4" fillId="0" borderId="0" numFmtId="0" xfId="0" applyFont="1" applyAlignment="1">
      <alignment horizontal="left" vertical="center" wrapText="1"/>
    </xf>
    <xf fontId="4" fillId="6" borderId="0" numFmtId="0" xfId="0" applyFont="1" applyFill="1"/>
    <xf fontId="1" fillId="6" borderId="0" numFmtId="0" xfId="0" applyFont="1" applyFill="1" applyAlignment="1">
      <alignment horizontal="right"/>
    </xf>
    <xf fontId="0" fillId="0" borderId="0" numFmtId="163" xfId="0" applyNumberFormat="1"/>
    <xf fontId="0" fillId="3" borderId="0" numFmtId="163" xfId="0" applyNumberFormat="1" applyFill="1"/>
    <xf fontId="0" fillId="6" borderId="0" numFmtId="0" xfId="0" applyFill="1"/>
    <xf fontId="6" fillId="0" borderId="0" numFmtId="0" xfId="0" applyFont="1"/>
    <xf fontId="3" fillId="0" borderId="0" numFmtId="0" xfId="0" applyFont="1"/>
    <xf fontId="4" fillId="0" borderId="0" numFmtId="0" xfId="0" applyFont="1" applyAlignment="1">
      <alignment horizontal="left"/>
    </xf>
    <xf fontId="4" fillId="0" borderId="0" numFmtId="0" xfId="0" applyFont="1"/>
    <xf fontId="4" fillId="3" borderId="0" numFmtId="0" xfId="0" applyFont="1" applyFill="1" applyAlignment="1">
      <alignment vertical="top"/>
    </xf>
    <xf fontId="0" fillId="2" borderId="0" numFmtId="0" xfId="0" applyFill="1" applyAlignment="1">
      <alignment horizontal="left"/>
    </xf>
    <xf fontId="1" fillId="2" borderId="0" numFmtId="0" xfId="0" applyFont="1" applyFill="1" applyAlignment="1">
      <alignment horizontal="right"/>
    </xf>
    <xf fontId="0" fillId="2" borderId="0" numFmtId="0" xfId="0" applyFill="1"/>
    <xf fontId="1" fillId="0" borderId="0" numFmtId="0" xfId="0" applyFont="1" applyAlignment="1">
      <alignment horizontal="right"/>
    </xf>
    <xf fontId="7" fillId="3" borderId="0" numFmtId="0" xfId="0" applyFont="1" applyFill="1" applyAlignment="1">
      <alignment horizontal="left"/>
    </xf>
    <xf fontId="7" fillId="3" borderId="0" numFmtId="163" xfId="0" applyNumberFormat="1" applyFont="1" applyFill="1"/>
    <xf fontId="7" fillId="3" borderId="0" numFmtId="9" xfId="2" applyNumberFormat="1" applyFont="1" applyFill="1"/>
    <xf fontId="4" fillId="3" borderId="0" numFmtId="0" xfId="0" applyFont="1" applyFill="1" applyAlignment="1">
      <alignment horizontal="right"/>
    </xf>
    <xf fontId="4" fillId="0" borderId="0" numFmtId="0" xfId="0" applyFont="1" applyAlignment="1">
      <alignment horizontal="right"/>
    </xf>
    <xf fontId="0" fillId="3" borderId="0" numFmtId="162" xfId="0" applyNumberFormat="1" applyFill="1"/>
    <xf fontId="8" fillId="0" borderId="0" numFmtId="162" xfId="0" applyNumberFormat="1" applyFont="1"/>
    <xf fontId="1" fillId="4" borderId="0" numFmtId="0" xfId="0" applyFont="1" applyFill="1" applyAlignment="1">
      <alignment horizontal="right"/>
    </xf>
    <xf fontId="0" fillId="4" borderId="0" numFmtId="0" xfId="0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3" Type="http://schemas.openxmlformats.org/officeDocument/2006/relationships/worksheet" Target="worksheets/sheet9.xml"/><Relationship  Id="rId11" Type="http://schemas.openxmlformats.org/officeDocument/2006/relationships/worksheet" Target="worksheets/sheet7.xml"/><Relationship  Id="rId10" Type="http://schemas.openxmlformats.org/officeDocument/2006/relationships/worksheet" Target="worksheets/sheet6.xml"/><Relationship  Id="rId15" Type="http://schemas.openxmlformats.org/officeDocument/2006/relationships/sharedStrings" Target="sharedStrings.xml"/><Relationship  Id="rId9" Type="http://schemas.openxmlformats.org/officeDocument/2006/relationships/worksheet" Target="worksheets/sheet5.xml"/><Relationship  Id="rId8" Type="http://schemas.openxmlformats.org/officeDocument/2006/relationships/worksheet" Target="worksheets/sheet4.xml"/><Relationship  Id="rId7" Type="http://schemas.openxmlformats.org/officeDocument/2006/relationships/worksheet" Target="worksheets/sheet3.xml"/><Relationship  Id="rId14" Type="http://schemas.openxmlformats.org/officeDocument/2006/relationships/theme" Target="theme/theme1.xml"/><Relationship  Id="rId6" Type="http://schemas.openxmlformats.org/officeDocument/2006/relationships/worksheet" Target="worksheets/sheet2.xml"/><Relationship  Id="rId5" Type="http://schemas.openxmlformats.org/officeDocument/2006/relationships/worksheet" Target="worksheets/sheet1.xml"/><Relationship  Id="rId16" Type="http://schemas.openxmlformats.org/officeDocument/2006/relationships/styles" Target="styles.xml"/><Relationship  Id="rId4" Type="http://schemas.openxmlformats.org/officeDocument/2006/relationships/customXml" Target="../customXml/item4.xml"/><Relationship  Id="rId12" Type="http://schemas.openxmlformats.org/officeDocument/2006/relationships/worksheet" Target="worksheets/sheet8.xml"/><Relationship  Id="rId3" Type="http://schemas.openxmlformats.org/officeDocument/2006/relationships/customXml" Target="../customXml/item3.xml"/><Relationship  Id="rId2" Type="http://schemas.openxmlformats.org/officeDocument/2006/relationships/customXml" Target="../customXml/item2.xml"/><Relationship  Id="rId1" Type="http://schemas.openxmlformats.org/officeDocument/2006/relationships/customXml" Target="../customXml/item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M5" activeCellId="0" sqref="M5"/>
    </sheetView>
  </sheetViews>
  <sheetFormatPr defaultRowHeight="14.25"/>
  <cols>
    <col customWidth="1" min="1" max="1" width="69.42578125"/>
    <col customWidth="1" min="2" max="2" width="48"/>
    <col customWidth="1" min="4" max="4" width="45.7109375"/>
  </cols>
  <sheetData>
    <row r="1" ht="42" customHeight="1">
      <c r="B1" s="1" t="s">
        <v>0</v>
      </c>
    </row>
    <row r="2" ht="42.75">
      <c r="A2" s="2" t="s">
        <v>1</v>
      </c>
    </row>
    <row r="3">
      <c r="A3" s="2"/>
    </row>
    <row r="5" ht="57">
      <c r="A5" s="3" t="s">
        <v>2</v>
      </c>
      <c r="B5" s="4">
        <v>164</v>
      </c>
      <c r="C5" s="5"/>
      <c r="D5" s="6" t="s">
        <v>3</v>
      </c>
    </row>
    <row r="6" ht="28.5">
      <c r="A6" s="3" t="s">
        <v>4</v>
      </c>
      <c r="B6" s="7">
        <v>0.30199999999999999</v>
      </c>
      <c r="D6" s="6" t="s">
        <v>5</v>
      </c>
    </row>
    <row r="9" ht="57">
      <c r="A9" s="8" t="s">
        <v>6</v>
      </c>
      <c r="B9" s="9">
        <v>0.14999999999999999</v>
      </c>
      <c r="C9" s="5"/>
      <c r="D9" s="6" t="s">
        <v>7</v>
      </c>
    </row>
    <row r="11" ht="42.75">
      <c r="A11" s="10" t="str">
        <f>Сотрудники!C4</f>
        <v xml:space="preserve">Средняя себестоимость проектов (в месяц)</v>
      </c>
      <c r="B11" s="11">
        <f>Сотрудники!D4</f>
        <v>3161093.25</v>
      </c>
      <c r="C11" s="5"/>
      <c r="D11" s="6" t="s">
        <v>8</v>
      </c>
    </row>
    <row r="12" ht="42.75">
      <c r="A12" s="10" t="str">
        <f>'Сотрудники'!C5</f>
        <v xml:space="preserve">Средние накладные затраты на недоутилизацию (в месяц)</v>
      </c>
      <c r="B12" s="11">
        <f>'Сотрудники'!D5</f>
        <v>978181.75</v>
      </c>
      <c r="C12" s="5"/>
      <c r="D12" s="6" t="s">
        <v>8</v>
      </c>
    </row>
    <row r="13" ht="28.5">
      <c r="A13" s="10" t="str">
        <f>'Административные затраты'!B4</f>
        <v xml:space="preserve">Средние административные затрат (в месяц)</v>
      </c>
      <c r="B13" s="11">
        <f>'Административные затраты'!C4</f>
        <v>1495000</v>
      </c>
      <c r="C13" s="5"/>
      <c r="D13" s="6" t="s">
        <v>9</v>
      </c>
    </row>
    <row r="15" ht="42.75">
      <c r="A15" s="8" t="s">
        <v>10</v>
      </c>
      <c r="B15" s="12">
        <f>(B11+B12+B13)/(1-TargetOperationMargin)</f>
        <v>6628558.823529412</v>
      </c>
      <c r="D15" s="6" t="s">
        <v>11</v>
      </c>
    </row>
    <row r="17" ht="57">
      <c r="A17" s="8" t="s">
        <v>12</v>
      </c>
      <c r="B17" s="13">
        <f>(B15-B11)/B15</f>
        <v>0.52311002524725903</v>
      </c>
      <c r="D17" s="6" t="s">
        <v>13</v>
      </c>
    </row>
  </sheetData>
  <sheetProtection autoFilter="0" deleteColumns="0" deleteRows="0" formatCells="0" formatColumns="0" formatRows="0" insertColumns="0" insertHyperlinks="1" insertRows="0" objects="0" pivotTables="0" scenarios="0" selectLockedCells="0" selectUnlockedCells="0" sheet="1" sort="0"/>
  <printOptions headings="0" gridLines="0"/>
  <pageMargins left="0.69999999999999996" right="0.69999999999999996" top="0.75" bottom="0.75" header="0.29999999999999999" footer="0.29999999999999999"/>
  <pageSetup paperSize="9" scale="100" firstPageNumber="4294967295" fitToWidth="1" fitToHeight="1" pageOrder="downThenOver" orientation="portrait" usePrinterDefaults="1" blackAndWhite="0" draft="0" cellComments="none" useFirstPageNumber="0" errors="displayed" horizontalDpi="600" verticalDpi="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C2" activeCellId="0" sqref="C2:D2"/>
    </sheetView>
  </sheetViews>
  <sheetFormatPr defaultRowHeight="15"/>
  <cols>
    <col customWidth="1" min="2" max="2" width="6"/>
    <col bestFit="1" customWidth="1" min="3" max="3" width="26.140625"/>
    <col bestFit="1" customWidth="1" min="4" max="4" width="23.5703125"/>
    <col customWidth="1" min="5" max="5" width="18.42578125"/>
    <col customWidth="1" min="6" max="6" width="19.42578125"/>
  </cols>
  <sheetData>
    <row r="2" ht="63" customHeight="1">
      <c r="C2" s="14" t="s">
        <v>14</v>
      </c>
      <c r="D2" s="14"/>
    </row>
    <row r="4">
      <c r="C4" s="15" t="s">
        <v>15</v>
      </c>
      <c r="D4" s="15">
        <f>HoursPerMonth</f>
        <v>164</v>
      </c>
    </row>
    <row r="5">
      <c r="C5" s="15"/>
      <c r="D5" s="15"/>
    </row>
    <row r="6" ht="28.5" customHeight="1">
      <c r="B6" s="16" t="s">
        <v>16</v>
      </c>
      <c r="C6" s="16" t="s">
        <v>17</v>
      </c>
      <c r="D6" s="17" t="s">
        <v>18</v>
      </c>
      <c r="E6" s="16" t="s">
        <v>19</v>
      </c>
      <c r="F6" s="16"/>
      <c r="H6" s="18" t="s">
        <v>20</v>
      </c>
      <c r="I6" s="18"/>
      <c r="J6" s="18"/>
      <c r="K6" s="18"/>
      <c r="L6" s="18"/>
    </row>
    <row r="7" ht="25.5" customHeight="1">
      <c r="B7" s="16"/>
      <c r="C7" s="16"/>
      <c r="D7" s="17"/>
      <c r="E7" s="16" t="s">
        <v>21</v>
      </c>
      <c r="F7" s="16" t="s">
        <v>22</v>
      </c>
      <c r="H7" s="18"/>
      <c r="I7" s="18"/>
      <c r="J7" s="18"/>
      <c r="K7" s="18"/>
      <c r="L7" s="18"/>
    </row>
    <row r="8">
      <c r="B8" s="19">
        <v>1</v>
      </c>
      <c r="C8" s="20" t="s">
        <v>23</v>
      </c>
      <c r="D8" s="21">
        <v>0.40000000000000002</v>
      </c>
      <c r="E8" s="22">
        <f t="shared" ref="E8:E17" si="0">$D$4*D8</f>
        <v>65.600000000000009</v>
      </c>
      <c r="F8" s="22">
        <f t="shared" ref="F8:F17" si="1">$D$4*(1-D8)</f>
        <v>98.399999999999991</v>
      </c>
      <c r="H8" s="18"/>
      <c r="I8" s="18"/>
      <c r="J8" s="18"/>
      <c r="K8" s="18"/>
      <c r="L8" s="18"/>
    </row>
    <row r="9">
      <c r="B9" s="19">
        <v>2</v>
      </c>
      <c r="C9" s="20" t="s">
        <v>24</v>
      </c>
      <c r="D9" s="21">
        <v>0.75</v>
      </c>
      <c r="E9" s="22">
        <f t="shared" si="0"/>
        <v>123</v>
      </c>
      <c r="F9" s="22">
        <f t="shared" si="1"/>
        <v>41</v>
      </c>
    </row>
    <row r="10">
      <c r="B10" s="19">
        <v>3</v>
      </c>
      <c r="C10" s="20" t="s">
        <v>25</v>
      </c>
      <c r="D10" s="21">
        <v>0.84999999999999998</v>
      </c>
      <c r="E10" s="22">
        <f t="shared" si="0"/>
        <v>139.40000000000001</v>
      </c>
      <c r="F10" s="22">
        <f t="shared" si="1"/>
        <v>24.600000000000005</v>
      </c>
      <c r="H10" s="14" t="s">
        <v>26</v>
      </c>
      <c r="I10" s="14"/>
      <c r="J10" s="14"/>
      <c r="K10" s="14"/>
      <c r="L10" s="14"/>
    </row>
    <row r="11">
      <c r="B11" s="19">
        <v>4</v>
      </c>
      <c r="C11" s="20" t="s">
        <v>27</v>
      </c>
      <c r="D11" s="21">
        <v>0.80000000000000004</v>
      </c>
      <c r="E11" s="22">
        <f t="shared" si="0"/>
        <v>131.20000000000002</v>
      </c>
      <c r="F11" s="22">
        <f t="shared" si="1"/>
        <v>32.79999999999999</v>
      </c>
      <c r="H11" s="14"/>
      <c r="I11" s="14"/>
      <c r="J11" s="14"/>
      <c r="K11" s="14"/>
      <c r="L11" s="14"/>
    </row>
    <row r="12">
      <c r="B12" s="19">
        <v>5</v>
      </c>
      <c r="C12" s="20" t="s">
        <v>28</v>
      </c>
      <c r="D12" s="21">
        <v>0.75</v>
      </c>
      <c r="E12" s="22">
        <f t="shared" si="0"/>
        <v>123</v>
      </c>
      <c r="F12" s="22">
        <f t="shared" si="1"/>
        <v>41</v>
      </c>
      <c r="H12" s="14"/>
      <c r="I12" s="14"/>
      <c r="J12" s="14"/>
      <c r="K12" s="14"/>
      <c r="L12" s="14"/>
    </row>
    <row r="13">
      <c r="B13" s="19">
        <v>6</v>
      </c>
      <c r="C13" s="20"/>
      <c r="D13" s="20"/>
      <c r="E13" s="22">
        <f t="shared" si="0"/>
        <v>0</v>
      </c>
      <c r="F13" s="22">
        <f t="shared" si="1"/>
        <v>164</v>
      </c>
      <c r="H13" s="14"/>
      <c r="I13" s="14"/>
      <c r="J13" s="14"/>
      <c r="K13" s="14"/>
      <c r="L13" s="14"/>
    </row>
    <row r="14">
      <c r="B14" s="19">
        <v>7</v>
      </c>
      <c r="C14" s="20"/>
      <c r="D14" s="20"/>
      <c r="E14" s="22">
        <f t="shared" si="0"/>
        <v>0</v>
      </c>
      <c r="F14" s="22">
        <f t="shared" si="1"/>
        <v>164</v>
      </c>
      <c r="H14" s="14"/>
      <c r="I14" s="14"/>
      <c r="J14" s="14"/>
      <c r="K14" s="14"/>
      <c r="L14" s="14"/>
    </row>
    <row r="15">
      <c r="B15" s="19">
        <v>8</v>
      </c>
      <c r="C15" s="20"/>
      <c r="D15" s="20"/>
      <c r="E15" s="22">
        <f t="shared" si="0"/>
        <v>0</v>
      </c>
      <c r="F15" s="22">
        <f t="shared" si="1"/>
        <v>164</v>
      </c>
      <c r="H15" s="14"/>
      <c r="I15" s="14"/>
      <c r="J15" s="14"/>
      <c r="K15" s="14"/>
      <c r="L15" s="14"/>
    </row>
    <row r="16">
      <c r="B16" s="19">
        <v>9</v>
      </c>
      <c r="C16" s="20"/>
      <c r="D16" s="20"/>
      <c r="E16" s="22">
        <f t="shared" si="0"/>
        <v>0</v>
      </c>
      <c r="F16" s="22">
        <f t="shared" si="1"/>
        <v>164</v>
      </c>
    </row>
    <row r="17">
      <c r="B17" s="19">
        <v>10</v>
      </c>
      <c r="C17" s="20"/>
      <c r="D17" s="20"/>
      <c r="E17" s="22">
        <f t="shared" si="0"/>
        <v>0</v>
      </c>
      <c r="F17" s="22">
        <f t="shared" si="1"/>
        <v>164</v>
      </c>
      <c r="H17" s="14" t="s">
        <v>29</v>
      </c>
      <c r="I17" s="14"/>
      <c r="J17" s="14"/>
      <c r="K17" s="14"/>
      <c r="L17" s="14"/>
    </row>
    <row r="18">
      <c r="H18" s="14"/>
      <c r="I18" s="14"/>
      <c r="J18" s="14"/>
      <c r="K18" s="14"/>
      <c r="L18" s="14"/>
    </row>
    <row r="19">
      <c r="H19" s="14"/>
      <c r="I19" s="14"/>
      <c r="J19" s="14"/>
      <c r="K19" s="14"/>
      <c r="L19" s="14"/>
    </row>
    <row r="20">
      <c r="H20" s="14"/>
      <c r="I20" s="14"/>
      <c r="J20" s="14"/>
      <c r="K20" s="14"/>
      <c r="L20" s="14"/>
    </row>
    <row r="21">
      <c r="H21" s="14"/>
      <c r="I21" s="14"/>
      <c r="J21" s="14"/>
      <c r="K21" s="14"/>
      <c r="L21" s="14"/>
    </row>
    <row r="22">
      <c r="H22" s="14"/>
      <c r="I22" s="14"/>
      <c r="J22" s="14"/>
      <c r="K22" s="14"/>
      <c r="L22" s="14"/>
    </row>
    <row r="23">
      <c r="H23" s="14"/>
      <c r="I23" s="14"/>
      <c r="J23" s="14"/>
      <c r="K23" s="14"/>
      <c r="L23" s="14"/>
    </row>
  </sheetData>
  <sheetProtection autoFilter="1" deleteColumns="1" deleteRows="1" formatCells="1" formatColumns="1" formatRows="1" insertColumns="1" insertHyperlinks="1" insertRows="1" objects="1" pivotTables="1" scenarios="1" selectLockedCells="0" selectUnlockedCells="0" sheet="1" sort="1"/>
  <mergeCells count="8">
    <mergeCell ref="B6:B7"/>
    <mergeCell ref="H6:L8"/>
    <mergeCell ref="H10:L15"/>
    <mergeCell ref="H17:L23"/>
    <mergeCell ref="C2:D2"/>
    <mergeCell ref="E6:F6"/>
    <mergeCell ref="D6:D7"/>
    <mergeCell ref="C6:C7"/>
  </mergeCells>
  <printOptions headings="0" gridLines="0"/>
  <pageMargins left="0.69999999999999996" right="0.69999999999999996" top="0.75" bottom="0.75" header="0.29999999999999999" footer="0.29999999999999999"/>
  <pageSetup paperSize="9" scale="100" firstPageNumber="4294967295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C2" activeCellId="0" sqref="C2"/>
    </sheetView>
  </sheetViews>
  <sheetFormatPr defaultRowHeight="15"/>
  <cols>
    <col customWidth="1" min="3" max="3" width="55"/>
  </cols>
  <sheetData>
    <row r="2" ht="63" customHeight="1">
      <c r="C2" s="14" t="s">
        <v>30</v>
      </c>
    </row>
    <row r="4">
      <c r="B4" s="23" t="s">
        <v>16</v>
      </c>
      <c r="C4" s="23" t="s">
        <v>31</v>
      </c>
    </row>
    <row r="5">
      <c r="B5" s="19">
        <v>1</v>
      </c>
      <c r="C5" s="24" t="s">
        <v>32</v>
      </c>
    </row>
    <row r="6">
      <c r="B6" s="19">
        <v>2</v>
      </c>
      <c r="C6" s="24" t="s">
        <v>33</v>
      </c>
    </row>
    <row r="7">
      <c r="B7" s="19">
        <v>3</v>
      </c>
      <c r="C7" s="24" t="s">
        <v>34</v>
      </c>
    </row>
    <row r="8">
      <c r="B8" s="19">
        <v>4</v>
      </c>
      <c r="C8" s="24" t="s">
        <v>35</v>
      </c>
    </row>
    <row r="9">
      <c r="B9" s="19">
        <v>5</v>
      </c>
      <c r="C9" s="24"/>
    </row>
    <row r="10">
      <c r="B10" s="19">
        <v>6</v>
      </c>
      <c r="C10" s="24"/>
    </row>
    <row r="11">
      <c r="B11" s="19">
        <v>7</v>
      </c>
      <c r="C11" s="24"/>
    </row>
    <row r="12">
      <c r="B12" s="19">
        <v>8</v>
      </c>
      <c r="C12" s="24"/>
    </row>
    <row r="13">
      <c r="B13" s="19">
        <v>9</v>
      </c>
      <c r="C13" s="24"/>
    </row>
    <row r="14">
      <c r="B14" s="19">
        <v>10</v>
      </c>
      <c r="C14" s="24"/>
    </row>
  </sheetData>
  <sheetProtection autoFilter="1" deleteColumns="1" deleteRows="1" formatCells="1" formatColumns="1" formatRows="1" insertColumns="1" insertHyperlinks="1" insertRows="1" objects="1" pivotTables="1" scenarios="1" selectLockedCells="0" selectUnlockedCells="0" sheet="1" sort="1"/>
  <printOptions headings="0" gridLines="0"/>
  <pageMargins left="0.69999999999999996" right="0.69999999999999996" top="0.75" bottom="0.75" header="0.29999999999999999" footer="0.29999999999999999"/>
  <pageSetup paperSize="9" scale="100" firstPageNumber="4294967295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Zeros="0" zoomScale="100" workbookViewId="0">
      <selection activeCell="C2" activeCellId="0" sqref="C2:E2"/>
    </sheetView>
  </sheetViews>
  <sheetFormatPr defaultRowHeight="15"/>
  <cols>
    <col customWidth="1" min="2" max="2" width="7.7109375"/>
    <col customWidth="1" min="3" max="3" width="37.42578125"/>
    <col customWidth="1" min="4" max="4" width="27.42578125"/>
    <col customWidth="1" hidden="1" min="5" max="5" width="19.7109375"/>
    <col customWidth="1" min="6" max="6" width="14.85546875"/>
    <col customWidth="1" min="7" max="7" width="17.7109375"/>
    <col customWidth="1" min="8" max="8" width="21.7109375"/>
  </cols>
  <sheetData>
    <row r="1">
      <c r="E1" s="15"/>
      <c r="F1" s="15"/>
    </row>
    <row r="2" ht="216.75" customHeight="1">
      <c r="C2" s="14" t="s">
        <v>36</v>
      </c>
      <c r="D2" s="14"/>
      <c r="E2" s="14"/>
      <c r="F2" s="15"/>
    </row>
    <row r="3">
      <c r="E3" s="15"/>
      <c r="F3" s="15"/>
    </row>
    <row r="4">
      <c r="C4" s="15" t="s">
        <v>15</v>
      </c>
      <c r="D4" s="15">
        <f>HoursPerMonth</f>
        <v>164</v>
      </c>
      <c r="E4" s="15"/>
      <c r="F4" s="15"/>
    </row>
    <row r="5">
      <c r="C5" s="15" t="s">
        <v>4</v>
      </c>
      <c r="D5" s="25">
        <f>'Цель и итоги'!B6</f>
        <v>0.30199999999999999</v>
      </c>
      <c r="E5" s="25"/>
      <c r="F5" s="25"/>
    </row>
    <row r="7" ht="31.5" customHeight="1">
      <c r="B7" s="26" t="s">
        <v>16</v>
      </c>
      <c r="C7" s="26" t="s">
        <v>37</v>
      </c>
      <c r="D7" s="26" t="s">
        <v>38</v>
      </c>
      <c r="E7" s="26" t="s">
        <v>39</v>
      </c>
      <c r="F7" s="26" t="s">
        <v>40</v>
      </c>
      <c r="G7" s="26" t="s">
        <v>41</v>
      </c>
      <c r="H7" s="26" t="s">
        <v>42</v>
      </c>
    </row>
    <row r="8">
      <c r="B8" s="19">
        <v>1</v>
      </c>
      <c r="C8" s="20" t="s">
        <v>32</v>
      </c>
      <c r="D8" s="20" t="s">
        <v>23</v>
      </c>
      <c r="E8" t="str">
        <f t="shared" ref="E8:E57" si="2">C8&amp;D8</f>
        <v xml:space="preserve">Руководитель проектовG1-стажер</v>
      </c>
      <c r="F8" s="27">
        <v>85000</v>
      </c>
      <c r="G8" s="27"/>
      <c r="H8" s="28">
        <f t="shared" ref="H8:H57" si="3">((F8*$D$5+F8)+(G8*$D$5+G8)/12)/$D$4</f>
        <v>674.81707317073176</v>
      </c>
    </row>
    <row r="9">
      <c r="B9" s="19">
        <v>2</v>
      </c>
      <c r="C9" s="20" t="s">
        <v>32</v>
      </c>
      <c r="D9" s="20" t="s">
        <v>24</v>
      </c>
      <c r="E9" t="str">
        <f t="shared" si="2"/>
        <v xml:space="preserve">Руководитель проектовG2-младший специалист</v>
      </c>
      <c r="F9" s="27">
        <v>95000</v>
      </c>
      <c r="G9" s="27"/>
      <c r="H9" s="28">
        <f t="shared" si="3"/>
        <v>754.20731707317077</v>
      </c>
    </row>
    <row r="10">
      <c r="B10" s="19">
        <v>3</v>
      </c>
      <c r="C10" s="20" t="s">
        <v>32</v>
      </c>
      <c r="D10" s="20" t="s">
        <v>25</v>
      </c>
      <c r="E10" t="str">
        <f t="shared" si="2"/>
        <v xml:space="preserve">Руководитель проектовG3-специалист</v>
      </c>
      <c r="F10" s="27">
        <v>110000</v>
      </c>
      <c r="G10" s="27"/>
      <c r="H10" s="28">
        <f t="shared" si="3"/>
        <v>873.29268292682923</v>
      </c>
    </row>
    <row r="11">
      <c r="B11" s="19">
        <v>4</v>
      </c>
      <c r="C11" s="20" t="s">
        <v>32</v>
      </c>
      <c r="D11" s="20" t="s">
        <v>27</v>
      </c>
      <c r="E11" t="str">
        <f t="shared" si="2"/>
        <v xml:space="preserve">Руководитель проектовG4-старший специалист</v>
      </c>
      <c r="F11" s="27">
        <v>145000</v>
      </c>
      <c r="G11" s="27"/>
      <c r="H11" s="28">
        <f t="shared" si="3"/>
        <v>1151.1585365853659</v>
      </c>
    </row>
    <row r="12">
      <c r="B12" s="19">
        <v>5</v>
      </c>
      <c r="C12" s="20" t="s">
        <v>32</v>
      </c>
      <c r="D12" s="20" t="s">
        <v>28</v>
      </c>
      <c r="E12" t="str">
        <f t="shared" si="2"/>
        <v xml:space="preserve">Руководитель проектовG5-руководитель команды</v>
      </c>
      <c r="F12" s="27">
        <v>195000</v>
      </c>
      <c r="G12" s="27">
        <v>300000</v>
      </c>
      <c r="H12" s="28">
        <f t="shared" si="3"/>
        <v>1746.5853658536585</v>
      </c>
    </row>
    <row r="13">
      <c r="B13" s="19">
        <v>6</v>
      </c>
      <c r="C13" s="20" t="s">
        <v>34</v>
      </c>
      <c r="D13" s="20" t="s">
        <v>23</v>
      </c>
      <c r="E13" t="str">
        <f t="shared" si="2"/>
        <v>КонсультантG1-стажер</v>
      </c>
      <c r="F13" s="27">
        <v>45000</v>
      </c>
      <c r="G13" s="27"/>
      <c r="H13" s="28">
        <f t="shared" si="3"/>
        <v>357.2560975609756</v>
      </c>
    </row>
    <row r="14">
      <c r="B14" s="19">
        <v>7</v>
      </c>
      <c r="C14" s="20" t="s">
        <v>34</v>
      </c>
      <c r="D14" s="20" t="s">
        <v>24</v>
      </c>
      <c r="E14" t="str">
        <f t="shared" si="2"/>
        <v xml:space="preserve">КонсультантG2-младший специалист</v>
      </c>
      <c r="F14" s="27">
        <v>60000</v>
      </c>
      <c r="G14" s="27"/>
      <c r="H14" s="28">
        <f t="shared" si="3"/>
        <v>476.34146341463412</v>
      </c>
    </row>
    <row r="15">
      <c r="B15" s="19">
        <v>8</v>
      </c>
      <c r="C15" s="20" t="s">
        <v>34</v>
      </c>
      <c r="D15" s="20" t="s">
        <v>25</v>
      </c>
      <c r="E15" t="str">
        <f t="shared" si="2"/>
        <v>КонсультантG3-специалист</v>
      </c>
      <c r="F15" s="27">
        <v>75000</v>
      </c>
      <c r="G15" s="27"/>
      <c r="H15" s="28">
        <f t="shared" si="3"/>
        <v>595.42682926829264</v>
      </c>
    </row>
    <row r="16">
      <c r="B16" s="19">
        <v>9</v>
      </c>
      <c r="C16" s="20" t="s">
        <v>34</v>
      </c>
      <c r="D16" s="20" t="s">
        <v>27</v>
      </c>
      <c r="E16" t="str">
        <f t="shared" si="2"/>
        <v xml:space="preserve">КонсультантG4-старший специалист</v>
      </c>
      <c r="F16" s="27">
        <v>95000</v>
      </c>
      <c r="G16" s="27"/>
      <c r="H16" s="28">
        <f t="shared" si="3"/>
        <v>754.20731707317077</v>
      </c>
    </row>
    <row r="17">
      <c r="B17" s="19">
        <v>10</v>
      </c>
      <c r="C17" s="20" t="s">
        <v>34</v>
      </c>
      <c r="D17" s="20" t="s">
        <v>28</v>
      </c>
      <c r="E17" t="str">
        <f t="shared" si="2"/>
        <v xml:space="preserve">КонсультантG5-руководитель команды</v>
      </c>
      <c r="F17" s="27">
        <v>110000</v>
      </c>
      <c r="G17" s="27">
        <v>250000</v>
      </c>
      <c r="H17" s="28">
        <f t="shared" si="3"/>
        <v>1038.689024390244</v>
      </c>
    </row>
    <row r="18">
      <c r="B18" s="19">
        <v>11</v>
      </c>
      <c r="C18" s="20" t="s">
        <v>33</v>
      </c>
      <c r="D18" s="20" t="s">
        <v>23</v>
      </c>
      <c r="E18" t="str">
        <f t="shared" si="2"/>
        <v>АналитикG1-стажер</v>
      </c>
      <c r="F18" s="27">
        <v>50000</v>
      </c>
      <c r="G18" s="27"/>
      <c r="H18" s="28">
        <f t="shared" si="3"/>
        <v>396.95121951219511</v>
      </c>
    </row>
    <row r="19">
      <c r="B19" s="19">
        <v>12</v>
      </c>
      <c r="C19" s="20" t="s">
        <v>33</v>
      </c>
      <c r="D19" s="20" t="s">
        <v>24</v>
      </c>
      <c r="E19" t="str">
        <f t="shared" si="2"/>
        <v xml:space="preserve">АналитикG2-младший специалист</v>
      </c>
      <c r="F19" s="27">
        <v>65000</v>
      </c>
      <c r="G19" s="27"/>
      <c r="H19" s="28">
        <f t="shared" si="3"/>
        <v>516.03658536585363</v>
      </c>
    </row>
    <row r="20">
      <c r="B20" s="19">
        <v>13</v>
      </c>
      <c r="C20" s="20" t="s">
        <v>33</v>
      </c>
      <c r="D20" s="20" t="s">
        <v>25</v>
      </c>
      <c r="E20" t="str">
        <f t="shared" si="2"/>
        <v>АналитикG3-специалист</v>
      </c>
      <c r="F20" s="27">
        <v>85000</v>
      </c>
      <c r="G20" s="27"/>
      <c r="H20" s="28">
        <f t="shared" si="3"/>
        <v>674.81707317073176</v>
      </c>
    </row>
    <row r="21">
      <c r="B21" s="19">
        <v>14</v>
      </c>
      <c r="C21" s="20" t="s">
        <v>33</v>
      </c>
      <c r="D21" s="20" t="s">
        <v>27</v>
      </c>
      <c r="E21" t="str">
        <f t="shared" si="2"/>
        <v xml:space="preserve">АналитикG4-старший специалист</v>
      </c>
      <c r="F21" s="27">
        <v>100000</v>
      </c>
      <c r="G21" s="27"/>
      <c r="H21" s="28">
        <f t="shared" si="3"/>
        <v>793.90243902439022</v>
      </c>
    </row>
    <row r="22">
      <c r="B22" s="19">
        <v>15</v>
      </c>
      <c r="C22" s="20" t="s">
        <v>33</v>
      </c>
      <c r="D22" s="20" t="s">
        <v>28</v>
      </c>
      <c r="E22" t="str">
        <f t="shared" si="2"/>
        <v xml:space="preserve">АналитикG5-руководитель команды</v>
      </c>
      <c r="F22" s="27">
        <v>130000</v>
      </c>
      <c r="G22" s="27">
        <v>220000</v>
      </c>
      <c r="H22" s="28">
        <f t="shared" si="3"/>
        <v>1177.6219512195121</v>
      </c>
    </row>
    <row r="23">
      <c r="B23" s="19">
        <v>16</v>
      </c>
      <c r="C23" s="20" t="s">
        <v>35</v>
      </c>
      <c r="D23" s="20" t="s">
        <v>23</v>
      </c>
      <c r="E23" t="str">
        <f t="shared" si="2"/>
        <v>АудиторG1-стажер</v>
      </c>
      <c r="F23" s="27">
        <v>65000</v>
      </c>
      <c r="G23" s="27"/>
      <c r="H23" s="28">
        <f t="shared" si="3"/>
        <v>516.03658536585363</v>
      </c>
    </row>
    <row r="24">
      <c r="B24" s="19">
        <v>17</v>
      </c>
      <c r="C24" s="20" t="s">
        <v>35</v>
      </c>
      <c r="D24" s="20" t="s">
        <v>24</v>
      </c>
      <c r="E24" t="str">
        <f t="shared" si="2"/>
        <v xml:space="preserve">АудиторG2-младший специалист</v>
      </c>
      <c r="F24" s="27">
        <v>80000</v>
      </c>
      <c r="G24" s="27"/>
      <c r="H24" s="28">
        <f t="shared" si="3"/>
        <v>635.1219512195122</v>
      </c>
    </row>
    <row r="25">
      <c r="B25" s="19">
        <v>18</v>
      </c>
      <c r="C25" s="20" t="s">
        <v>35</v>
      </c>
      <c r="D25" s="20" t="s">
        <v>25</v>
      </c>
      <c r="E25" t="str">
        <f t="shared" si="2"/>
        <v>АудиторG3-специалист</v>
      </c>
      <c r="F25" s="27">
        <v>110000</v>
      </c>
      <c r="G25" s="27"/>
      <c r="H25" s="28">
        <f t="shared" si="3"/>
        <v>873.29268292682923</v>
      </c>
    </row>
    <row r="26">
      <c r="B26" s="19">
        <v>19</v>
      </c>
      <c r="C26" s="20" t="s">
        <v>35</v>
      </c>
      <c r="D26" s="20" t="s">
        <v>27</v>
      </c>
      <c r="E26" t="str">
        <f t="shared" si="2"/>
        <v xml:space="preserve">АудиторG4-старший специалист</v>
      </c>
      <c r="F26" s="27">
        <v>145000</v>
      </c>
      <c r="G26" s="27"/>
      <c r="H26" s="28">
        <f t="shared" si="3"/>
        <v>1151.1585365853659</v>
      </c>
    </row>
    <row r="27">
      <c r="B27" s="19">
        <v>20</v>
      </c>
      <c r="C27" s="20" t="s">
        <v>35</v>
      </c>
      <c r="D27" s="20" t="s">
        <v>28</v>
      </c>
      <c r="E27" t="str">
        <f t="shared" si="2"/>
        <v xml:space="preserve">АудиторG5-руководитель команды</v>
      </c>
      <c r="F27" s="27">
        <v>170000</v>
      </c>
      <c r="G27" s="27">
        <v>300000</v>
      </c>
      <c r="H27" s="28">
        <f t="shared" si="3"/>
        <v>1548.1097560975609</v>
      </c>
    </row>
    <row r="28">
      <c r="B28" s="19">
        <v>21</v>
      </c>
      <c r="C28" s="20"/>
      <c r="D28" s="20"/>
      <c r="E28" t="str">
        <f>C28&amp;D28</f>
        <v/>
      </c>
      <c r="F28" s="27"/>
      <c r="G28" s="27"/>
      <c r="H28" s="28">
        <f t="shared" si="3"/>
        <v>0</v>
      </c>
    </row>
    <row r="29">
      <c r="B29" s="19">
        <v>22</v>
      </c>
      <c r="C29" s="20"/>
      <c r="D29" s="20"/>
      <c r="E29" t="str">
        <f t="shared" si="2"/>
        <v/>
      </c>
      <c r="F29" s="27"/>
      <c r="G29" s="27"/>
      <c r="H29" s="28">
        <f t="shared" si="3"/>
        <v>0</v>
      </c>
    </row>
    <row r="30">
      <c r="B30" s="19">
        <v>23</v>
      </c>
      <c r="C30" s="20"/>
      <c r="D30" s="20"/>
      <c r="E30" t="str">
        <f t="shared" si="2"/>
        <v/>
      </c>
      <c r="F30" s="27"/>
      <c r="G30" s="27"/>
      <c r="H30" s="28">
        <f t="shared" si="3"/>
        <v>0</v>
      </c>
    </row>
    <row r="31">
      <c r="B31" s="19">
        <v>24</v>
      </c>
      <c r="C31" s="20"/>
      <c r="D31" s="20"/>
      <c r="E31" t="str">
        <f t="shared" si="2"/>
        <v/>
      </c>
      <c r="F31" s="27"/>
      <c r="G31" s="27"/>
      <c r="H31" s="28">
        <f t="shared" si="3"/>
        <v>0</v>
      </c>
    </row>
    <row r="32">
      <c r="B32" s="19">
        <v>25</v>
      </c>
      <c r="C32" s="20"/>
      <c r="D32" s="20"/>
      <c r="E32" t="str">
        <f t="shared" si="2"/>
        <v/>
      </c>
      <c r="F32" s="27"/>
      <c r="G32" s="27"/>
      <c r="H32" s="28">
        <f t="shared" si="3"/>
        <v>0</v>
      </c>
    </row>
    <row r="33">
      <c r="B33" s="19">
        <v>26</v>
      </c>
      <c r="C33" s="20"/>
      <c r="D33" s="20"/>
      <c r="E33" t="str">
        <f t="shared" si="2"/>
        <v/>
      </c>
      <c r="F33" s="27"/>
      <c r="G33" s="27"/>
      <c r="H33" s="28">
        <f t="shared" si="3"/>
        <v>0</v>
      </c>
    </row>
    <row r="34">
      <c r="B34" s="19">
        <v>27</v>
      </c>
      <c r="C34" s="20"/>
      <c r="D34" s="20"/>
      <c r="E34" t="str">
        <f t="shared" si="2"/>
        <v/>
      </c>
      <c r="F34" s="27"/>
      <c r="G34" s="27"/>
      <c r="H34" s="28">
        <f t="shared" si="3"/>
        <v>0</v>
      </c>
    </row>
    <row r="35">
      <c r="B35" s="19">
        <v>28</v>
      </c>
      <c r="C35" s="20"/>
      <c r="D35" s="20"/>
      <c r="E35" t="str">
        <f t="shared" si="2"/>
        <v/>
      </c>
      <c r="F35" s="27"/>
      <c r="G35" s="27"/>
      <c r="H35" s="28">
        <f t="shared" si="3"/>
        <v>0</v>
      </c>
    </row>
    <row r="36">
      <c r="B36" s="19">
        <v>29</v>
      </c>
      <c r="C36" s="20"/>
      <c r="D36" s="20"/>
      <c r="E36" t="str">
        <f t="shared" si="2"/>
        <v/>
      </c>
      <c r="F36" s="27"/>
      <c r="G36" s="27"/>
      <c r="H36" s="28">
        <f t="shared" si="3"/>
        <v>0</v>
      </c>
    </row>
    <row r="37">
      <c r="B37" s="19">
        <v>30</v>
      </c>
      <c r="C37" s="20"/>
      <c r="D37" s="20"/>
      <c r="E37" t="str">
        <f t="shared" si="2"/>
        <v/>
      </c>
      <c r="F37" s="27"/>
      <c r="G37" s="27"/>
      <c r="H37" s="28">
        <f t="shared" si="3"/>
        <v>0</v>
      </c>
    </row>
    <row r="38">
      <c r="B38" s="19">
        <v>31</v>
      </c>
      <c r="C38" s="20"/>
      <c r="D38" s="20"/>
      <c r="E38" t="str">
        <f t="shared" si="2"/>
        <v/>
      </c>
      <c r="F38" s="27"/>
      <c r="G38" s="27"/>
      <c r="H38" s="28">
        <f t="shared" si="3"/>
        <v>0</v>
      </c>
    </row>
    <row r="39">
      <c r="B39" s="19">
        <v>32</v>
      </c>
      <c r="C39" s="20"/>
      <c r="D39" s="20"/>
      <c r="E39" t="str">
        <f t="shared" si="2"/>
        <v/>
      </c>
      <c r="F39" s="27"/>
      <c r="G39" s="27"/>
      <c r="H39" s="28">
        <f t="shared" si="3"/>
        <v>0</v>
      </c>
    </row>
    <row r="40">
      <c r="B40" s="19">
        <v>33</v>
      </c>
      <c r="C40" s="20"/>
      <c r="D40" s="20"/>
      <c r="E40" t="str">
        <f t="shared" si="2"/>
        <v/>
      </c>
      <c r="F40" s="27"/>
      <c r="G40" s="27"/>
      <c r="H40" s="28">
        <f t="shared" si="3"/>
        <v>0</v>
      </c>
    </row>
    <row r="41">
      <c r="B41" s="19">
        <v>34</v>
      </c>
      <c r="C41" s="20"/>
      <c r="D41" s="20"/>
      <c r="E41" t="str">
        <f t="shared" si="2"/>
        <v/>
      </c>
      <c r="F41" s="27"/>
      <c r="G41" s="27"/>
      <c r="H41" s="28">
        <f t="shared" si="3"/>
        <v>0</v>
      </c>
    </row>
    <row r="42">
      <c r="B42" s="19">
        <v>35</v>
      </c>
      <c r="C42" s="20"/>
      <c r="D42" s="20"/>
      <c r="E42" t="str">
        <f t="shared" si="2"/>
        <v/>
      </c>
      <c r="F42" s="27"/>
      <c r="G42" s="27"/>
      <c r="H42" s="28">
        <f t="shared" si="3"/>
        <v>0</v>
      </c>
    </row>
    <row r="43">
      <c r="B43" s="19">
        <v>36</v>
      </c>
      <c r="C43" s="20"/>
      <c r="D43" s="20"/>
      <c r="E43" t="str">
        <f t="shared" si="2"/>
        <v/>
      </c>
      <c r="F43" s="27"/>
      <c r="G43" s="27"/>
      <c r="H43" s="28">
        <f t="shared" si="3"/>
        <v>0</v>
      </c>
    </row>
    <row r="44">
      <c r="B44" s="19">
        <v>37</v>
      </c>
      <c r="C44" s="20"/>
      <c r="D44" s="20"/>
      <c r="E44" t="str">
        <f t="shared" si="2"/>
        <v/>
      </c>
      <c r="F44" s="27"/>
      <c r="G44" s="27"/>
      <c r="H44" s="28">
        <f t="shared" si="3"/>
        <v>0</v>
      </c>
    </row>
    <row r="45">
      <c r="B45" s="19">
        <v>38</v>
      </c>
      <c r="C45" s="20"/>
      <c r="D45" s="20"/>
      <c r="E45" t="str">
        <f t="shared" si="2"/>
        <v/>
      </c>
      <c r="F45" s="27"/>
      <c r="G45" s="27"/>
      <c r="H45" s="28">
        <f t="shared" si="3"/>
        <v>0</v>
      </c>
    </row>
    <row r="46">
      <c r="B46" s="19">
        <v>39</v>
      </c>
      <c r="C46" s="20"/>
      <c r="D46" s="20"/>
      <c r="E46" t="str">
        <f t="shared" si="2"/>
        <v/>
      </c>
      <c r="F46" s="27"/>
      <c r="G46" s="27"/>
      <c r="H46" s="28">
        <f t="shared" si="3"/>
        <v>0</v>
      </c>
    </row>
    <row r="47">
      <c r="B47" s="19">
        <v>40</v>
      </c>
      <c r="C47" s="20"/>
      <c r="D47" s="20"/>
      <c r="E47" t="str">
        <f t="shared" si="2"/>
        <v/>
      </c>
      <c r="F47" s="27"/>
      <c r="G47" s="27"/>
      <c r="H47" s="28">
        <f t="shared" si="3"/>
        <v>0</v>
      </c>
    </row>
    <row r="48">
      <c r="B48" s="19">
        <v>41</v>
      </c>
      <c r="C48" s="20"/>
      <c r="D48" s="20"/>
      <c r="E48" t="str">
        <f t="shared" si="2"/>
        <v/>
      </c>
      <c r="F48" s="27"/>
      <c r="G48" s="27"/>
      <c r="H48" s="28">
        <f t="shared" si="3"/>
        <v>0</v>
      </c>
    </row>
    <row r="49">
      <c r="B49" s="19">
        <v>42</v>
      </c>
      <c r="C49" s="20"/>
      <c r="D49" s="20"/>
      <c r="E49" t="str">
        <f t="shared" si="2"/>
        <v/>
      </c>
      <c r="F49" s="27"/>
      <c r="G49" s="27"/>
      <c r="H49" s="28">
        <f t="shared" si="3"/>
        <v>0</v>
      </c>
    </row>
    <row r="50">
      <c r="B50" s="19">
        <v>43</v>
      </c>
      <c r="C50" s="20"/>
      <c r="D50" s="20"/>
      <c r="E50" t="str">
        <f t="shared" si="2"/>
        <v/>
      </c>
      <c r="F50" s="27"/>
      <c r="G50" s="27"/>
      <c r="H50" s="28">
        <f t="shared" si="3"/>
        <v>0</v>
      </c>
    </row>
    <row r="51">
      <c r="B51" s="19">
        <v>44</v>
      </c>
      <c r="C51" s="20"/>
      <c r="D51" s="20"/>
      <c r="E51" t="str">
        <f t="shared" si="2"/>
        <v/>
      </c>
      <c r="F51" s="27"/>
      <c r="G51" s="27"/>
      <c r="H51" s="28">
        <f t="shared" si="3"/>
        <v>0</v>
      </c>
    </row>
    <row r="52">
      <c r="B52" s="19">
        <v>45</v>
      </c>
      <c r="C52" s="20"/>
      <c r="D52" s="20"/>
      <c r="E52" t="str">
        <f t="shared" si="2"/>
        <v/>
      </c>
      <c r="F52" s="27"/>
      <c r="G52" s="27"/>
      <c r="H52" s="28">
        <f t="shared" si="3"/>
        <v>0</v>
      </c>
    </row>
    <row r="53">
      <c r="B53" s="19">
        <v>46</v>
      </c>
      <c r="C53" s="20"/>
      <c r="D53" s="20"/>
      <c r="E53" t="str">
        <f t="shared" si="2"/>
        <v/>
      </c>
      <c r="F53" s="27"/>
      <c r="G53" s="27"/>
      <c r="H53" s="28">
        <f t="shared" si="3"/>
        <v>0</v>
      </c>
    </row>
    <row r="54">
      <c r="B54" s="19">
        <v>47</v>
      </c>
      <c r="C54" s="20"/>
      <c r="D54" s="20"/>
      <c r="E54" t="str">
        <f t="shared" si="2"/>
        <v/>
      </c>
      <c r="F54" s="27"/>
      <c r="G54" s="27"/>
      <c r="H54" s="28">
        <f t="shared" si="3"/>
        <v>0</v>
      </c>
    </row>
    <row r="55">
      <c r="B55" s="19">
        <v>48</v>
      </c>
      <c r="C55" s="20"/>
      <c r="D55" s="20"/>
      <c r="E55" t="str">
        <f t="shared" si="2"/>
        <v/>
      </c>
      <c r="F55" s="27"/>
      <c r="G55" s="27"/>
      <c r="H55" s="28">
        <f t="shared" si="3"/>
        <v>0</v>
      </c>
    </row>
    <row r="56">
      <c r="B56" s="19">
        <v>49</v>
      </c>
      <c r="C56" s="20"/>
      <c r="D56" s="20"/>
      <c r="E56" t="str">
        <f t="shared" si="2"/>
        <v/>
      </c>
      <c r="F56" s="27"/>
      <c r="G56" s="27"/>
      <c r="H56" s="28">
        <f t="shared" si="3"/>
        <v>0</v>
      </c>
    </row>
    <row r="57">
      <c r="B57" s="19">
        <v>50</v>
      </c>
      <c r="C57" s="20"/>
      <c r="D57" s="20"/>
      <c r="E57" t="str">
        <f t="shared" si="2"/>
        <v/>
      </c>
      <c r="F57" s="27"/>
      <c r="G57" s="27"/>
      <c r="H57" s="28">
        <f t="shared" si="3"/>
        <v>0</v>
      </c>
    </row>
  </sheetData>
  <sheetProtection autoFilter="1" deleteColumns="1" deleteRows="1" formatCells="1" formatColumns="1" formatRows="1" insertColumns="1" insertHyperlinks="1" insertRows="1" objects="1" pivotTables="1" scenarios="1" selectLockedCells="0" selectUnlockedCells="0" sheet="1" sort="1"/>
  <mergeCells count="1">
    <mergeCell ref="C2:E2"/>
  </mergeCells>
  <dataValidations count="1" disablePrompts="0">
    <dataValidation sqref="D8:D57" type="list" allowBlank="1" errorStyle="stop" imeMode="noControl" operator="between" showDropDown="0" showErrorMessage="1" showInputMessage="1">
      <formula1>Грейды!$C$8:$C$17</formula1>
    </dataValidation>
  </dataValidations>
  <printOptions headings="0" gridLines="0"/>
  <pageMargins left="0.69999999999999996" right="0.69999999999999996" top="0.75" bottom="0.75" header="0.29999999999999999" footer="0.29999999999999999"/>
  <pageSetup paperSize="9" scale="100" firstPageNumber="4294967295" fitToWidth="1" fitToHeight="1" pageOrder="downThenOver" orientation="portrait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CCE6A557-97BC-4b89-ADB6-D9C93CAAB3DF}">
      <x14:dataValidations xmlns:xm="http://schemas.microsoft.com/office/excel/2006/main" count="1" disablePrompts="0">
        <x14:dataValidation xr:uid="{00420090-0097-4274-A53E-00E600AD0070}" type="list" allowBlank="1" errorStyle="stop" imeMode="noControl" operator="between" showDropDown="0" showErrorMessage="1" showInputMessage="1">
          <x14:formula1>
            <xm:f>Roles</xm:f>
          </x14:formula1>
          <xm:sqref>C8:C57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Zeros="0" zoomScale="100" workbookViewId="0">
      <selection activeCell="C2" activeCellId="0" sqref="C2:D2"/>
    </sheetView>
  </sheetViews>
  <sheetFormatPr defaultRowHeight="15"/>
  <cols>
    <col customWidth="1" min="2" max="2" width="9.7109375"/>
    <col customWidth="1" min="3" max="3" width="69.5703125"/>
    <col bestFit="1" customWidth="1" min="4" max="4" width="26.140625"/>
    <col customWidth="1" hidden="1" min="5" max="5" width="19"/>
    <col customWidth="1" min="6" max="6" width="19.28515625"/>
    <col customWidth="1" min="7" max="7" width="13.85546875"/>
    <col customWidth="1" min="8" max="8" width="18.28515625"/>
    <col customWidth="1" min="9" max="9" width="17.5703125"/>
    <col customWidth="1" min="10" max="10" width="19.5703125"/>
    <col customWidth="1" min="11" max="11" width="18.28515625"/>
    <col customWidth="1" min="12" max="12" width="19.140625"/>
  </cols>
  <sheetData>
    <row r="2" ht="145.5" customHeight="1">
      <c r="C2" s="14" t="s">
        <v>43</v>
      </c>
      <c r="D2" s="14"/>
    </row>
    <row r="4" ht="18.75">
      <c r="C4" s="29" t="s">
        <v>44</v>
      </c>
      <c r="D4" s="30">
        <f>SUM(K10:K59)</f>
        <v>3161093.25</v>
      </c>
      <c r="F4" t="s">
        <v>45</v>
      </c>
    </row>
    <row r="5" ht="18.75">
      <c r="C5" s="31" t="s">
        <v>46</v>
      </c>
      <c r="D5" s="32">
        <f>SUM(L10:L59)</f>
        <v>978181.75</v>
      </c>
      <c r="F5" t="s">
        <v>47</v>
      </c>
    </row>
    <row r="8">
      <c r="B8" s="26" t="s">
        <v>16</v>
      </c>
      <c r="C8" s="33" t="s">
        <v>37</v>
      </c>
      <c r="D8" s="33" t="s">
        <v>38</v>
      </c>
      <c r="E8" s="33" t="s">
        <v>39</v>
      </c>
      <c r="F8" s="33" t="s">
        <v>48</v>
      </c>
      <c r="G8" s="33" t="s">
        <v>49</v>
      </c>
      <c r="H8" s="34" t="s">
        <v>50</v>
      </c>
      <c r="I8" s="35" t="s">
        <v>51</v>
      </c>
      <c r="J8" s="35"/>
      <c r="K8" s="35" t="s">
        <v>52</v>
      </c>
      <c r="L8" s="35"/>
    </row>
    <row r="9" ht="38.25" customHeight="1">
      <c r="B9" s="26"/>
      <c r="C9" s="33"/>
      <c r="D9" s="33"/>
      <c r="E9" s="33"/>
      <c r="F9" s="33"/>
      <c r="G9" s="33"/>
      <c r="H9" s="34"/>
      <c r="I9" s="36" t="s">
        <v>53</v>
      </c>
      <c r="J9" s="36" t="s">
        <v>54</v>
      </c>
      <c r="K9" s="37" t="s">
        <v>55</v>
      </c>
      <c r="L9" s="37" t="s">
        <v>56</v>
      </c>
    </row>
    <row r="10">
      <c r="B10" s="19">
        <v>1</v>
      </c>
      <c r="C10" t="str">
        <f>Себестоимость!C8</f>
        <v xml:space="preserve">Руководитель проектов</v>
      </c>
      <c r="D10" t="str">
        <f>Себестоимость!D8</f>
        <v>G1-стажер</v>
      </c>
      <c r="E10" t="str">
        <f t="shared" ref="E10:E59" si="4">IF(C10=0,0,C10&amp;D10)</f>
        <v xml:space="preserve">Руководитель проектовG1-стажер</v>
      </c>
      <c r="F10" s="20">
        <v>1</v>
      </c>
      <c r="G10" s="38">
        <f t="shared" ref="G10:G59" si="5">IF(D10=0,0,(VLOOKUP(D10,Grades,2,FALSE)))</f>
        <v>0.40000000000000002</v>
      </c>
      <c r="H10" s="39">
        <f t="shared" ref="H10:H59" si="6">IF(E10=0,0,VLOOKUP(E10,LaborCosts,4,FALSE))</f>
        <v>674.81707317073176</v>
      </c>
      <c r="I10" s="40">
        <f t="shared" ref="I10:I59" si="7">IF(D10=0,0,VLOOKUP(D10,Grades,3,FALSE)*F10)</f>
        <v>65.600000000000009</v>
      </c>
      <c r="J10" s="22">
        <f t="shared" ref="J10:J59" si="8">IF(D10=0,0,VLOOKUP(D10,Grades,4,FALSE)*F10)</f>
        <v>98.399999999999991</v>
      </c>
      <c r="K10" s="41">
        <f t="shared" ref="K10:K59" si="9">I10*H10</f>
        <v>44268.000000000007</v>
      </c>
      <c r="L10" s="42">
        <f t="shared" ref="L10:L59" si="10">J10*H10</f>
        <v>66402</v>
      </c>
    </row>
    <row r="11">
      <c r="B11" s="19">
        <v>2</v>
      </c>
      <c r="C11" t="str">
        <f>'Себестоимость'!C9</f>
        <v xml:space="preserve">Руководитель проектов</v>
      </c>
      <c r="D11" t="str">
        <f>'Себестоимость'!D9</f>
        <v xml:space="preserve">G2-младший специалист</v>
      </c>
      <c r="E11" t="str">
        <f t="shared" si="4"/>
        <v xml:space="preserve">Руководитель проектовG2-младший специалист</v>
      </c>
      <c r="F11" s="20">
        <v>2</v>
      </c>
      <c r="G11" s="38">
        <f t="shared" si="5"/>
        <v>0.75</v>
      </c>
      <c r="H11" s="39">
        <f t="shared" si="6"/>
        <v>754.20731707317077</v>
      </c>
      <c r="I11" s="40">
        <f t="shared" si="7"/>
        <v>246</v>
      </c>
      <c r="J11" s="22">
        <f t="shared" si="8"/>
        <v>82</v>
      </c>
      <c r="K11" s="41">
        <f t="shared" si="9"/>
        <v>185535</v>
      </c>
      <c r="L11" s="42">
        <f t="shared" si="10"/>
        <v>61845</v>
      </c>
    </row>
    <row r="12">
      <c r="B12" s="19">
        <v>3</v>
      </c>
      <c r="C12" t="str">
        <f>Себестоимость!C10</f>
        <v xml:space="preserve">Руководитель проектов</v>
      </c>
      <c r="D12" t="str">
        <f>Себестоимость!D10</f>
        <v>G3-специалист</v>
      </c>
      <c r="E12" t="str">
        <f t="shared" si="4"/>
        <v xml:space="preserve">Руководитель проектовG3-специалист</v>
      </c>
      <c r="F12" s="20">
        <v>3</v>
      </c>
      <c r="G12" s="38">
        <f t="shared" si="5"/>
        <v>0.84999999999999998</v>
      </c>
      <c r="H12" s="39">
        <f t="shared" si="6"/>
        <v>873.29268292682923</v>
      </c>
      <c r="I12" s="40">
        <f t="shared" si="7"/>
        <v>418.20000000000005</v>
      </c>
      <c r="J12" s="22">
        <f t="shared" si="8"/>
        <v>73.800000000000011</v>
      </c>
      <c r="K12" s="41">
        <f t="shared" si="9"/>
        <v>365211</v>
      </c>
      <c r="L12" s="42">
        <f t="shared" si="10"/>
        <v>64449.000000000007</v>
      </c>
    </row>
    <row r="13">
      <c r="B13" s="19">
        <v>4</v>
      </c>
      <c r="C13" t="str">
        <f>'Себестоимость'!C11</f>
        <v xml:space="preserve">Руководитель проектов</v>
      </c>
      <c r="D13" t="str">
        <f>'Себестоимость'!D11</f>
        <v xml:space="preserve">G4-старший специалист</v>
      </c>
      <c r="E13" t="str">
        <f t="shared" si="4"/>
        <v xml:space="preserve">Руководитель проектовG4-старший специалист</v>
      </c>
      <c r="F13" s="20">
        <v>1</v>
      </c>
      <c r="G13" s="38">
        <f t="shared" si="5"/>
        <v>0.80000000000000004</v>
      </c>
      <c r="H13" s="39">
        <f t="shared" si="6"/>
        <v>1151.1585365853659</v>
      </c>
      <c r="I13" s="40">
        <f t="shared" si="7"/>
        <v>131.20000000000002</v>
      </c>
      <c r="J13" s="22">
        <f t="shared" si="8"/>
        <v>32.79999999999999</v>
      </c>
      <c r="K13" s="41">
        <f t="shared" si="9"/>
        <v>151032.00000000003</v>
      </c>
      <c r="L13" s="42">
        <f t="shared" si="10"/>
        <v>37757.999999999993</v>
      </c>
    </row>
    <row r="14">
      <c r="B14" s="19">
        <v>5</v>
      </c>
      <c r="C14" t="str">
        <f>'Себестоимость'!C12</f>
        <v xml:space="preserve">Руководитель проектов</v>
      </c>
      <c r="D14" t="str">
        <f>'Себестоимость'!D12</f>
        <v xml:space="preserve">G5-руководитель команды</v>
      </c>
      <c r="E14" t="str">
        <f t="shared" si="4"/>
        <v xml:space="preserve">Руководитель проектовG5-руководитель команды</v>
      </c>
      <c r="F14" s="20">
        <v>1</v>
      </c>
      <c r="G14" s="38">
        <f t="shared" si="5"/>
        <v>0.75</v>
      </c>
      <c r="H14" s="39">
        <f t="shared" si="6"/>
        <v>1746.5853658536585</v>
      </c>
      <c r="I14" s="40">
        <f t="shared" si="7"/>
        <v>123</v>
      </c>
      <c r="J14" s="22">
        <f t="shared" si="8"/>
        <v>41</v>
      </c>
      <c r="K14" s="41">
        <f t="shared" si="9"/>
        <v>214830</v>
      </c>
      <c r="L14" s="42">
        <f t="shared" si="10"/>
        <v>71610</v>
      </c>
    </row>
    <row r="15">
      <c r="B15" s="19">
        <v>6</v>
      </c>
      <c r="C15" t="str">
        <f>'Себестоимость'!C13</f>
        <v>Консультант</v>
      </c>
      <c r="D15" t="str">
        <f>'Себестоимость'!D13</f>
        <v>G1-стажер</v>
      </c>
      <c r="E15" t="str">
        <f t="shared" si="4"/>
        <v>КонсультантG1-стажер</v>
      </c>
      <c r="F15" s="20">
        <v>3</v>
      </c>
      <c r="G15" s="38">
        <f t="shared" si="5"/>
        <v>0.40000000000000002</v>
      </c>
      <c r="H15" s="39">
        <f t="shared" si="6"/>
        <v>357.2560975609756</v>
      </c>
      <c r="I15" s="40">
        <f t="shared" si="7"/>
        <v>196.80000000000001</v>
      </c>
      <c r="J15" s="22">
        <f t="shared" si="8"/>
        <v>295.19999999999999</v>
      </c>
      <c r="K15" s="41">
        <f t="shared" si="9"/>
        <v>70308</v>
      </c>
      <c r="L15" s="42">
        <f t="shared" si="10"/>
        <v>105462</v>
      </c>
    </row>
    <row r="16">
      <c r="B16" s="19">
        <v>7</v>
      </c>
      <c r="C16" t="str">
        <f>'Себестоимость'!C14</f>
        <v>Консультант</v>
      </c>
      <c r="D16" t="str">
        <f>'Себестоимость'!D14</f>
        <v xml:space="preserve">G2-младший специалист</v>
      </c>
      <c r="E16" t="str">
        <f t="shared" si="4"/>
        <v xml:space="preserve">КонсультантG2-младший специалист</v>
      </c>
      <c r="F16" s="20">
        <v>2</v>
      </c>
      <c r="G16" s="38">
        <f t="shared" si="5"/>
        <v>0.75</v>
      </c>
      <c r="H16" s="39">
        <f t="shared" si="6"/>
        <v>476.34146341463412</v>
      </c>
      <c r="I16" s="40">
        <f t="shared" si="7"/>
        <v>246</v>
      </c>
      <c r="J16" s="22">
        <f t="shared" si="8"/>
        <v>82</v>
      </c>
      <c r="K16" s="41">
        <f t="shared" si="9"/>
        <v>117180</v>
      </c>
      <c r="L16" s="42">
        <f t="shared" si="10"/>
        <v>39060</v>
      </c>
    </row>
    <row r="17">
      <c r="B17" s="19">
        <v>8</v>
      </c>
      <c r="C17" t="str">
        <f>'Себестоимость'!C15</f>
        <v>Консультант</v>
      </c>
      <c r="D17" t="str">
        <f>'Себестоимость'!D15</f>
        <v>G3-специалист</v>
      </c>
      <c r="E17" t="str">
        <f t="shared" si="4"/>
        <v>КонсультантG3-специалист</v>
      </c>
      <c r="F17" s="20">
        <v>2</v>
      </c>
      <c r="G17" s="38">
        <f t="shared" si="5"/>
        <v>0.84999999999999998</v>
      </c>
      <c r="H17" s="39">
        <f t="shared" si="6"/>
        <v>595.42682926829264</v>
      </c>
      <c r="I17" s="40">
        <f t="shared" si="7"/>
        <v>278.80000000000001</v>
      </c>
      <c r="J17" s="22">
        <f t="shared" si="8"/>
        <v>49.20000000000001</v>
      </c>
      <c r="K17" s="41">
        <f t="shared" si="9"/>
        <v>166005</v>
      </c>
      <c r="L17" s="42">
        <f t="shared" si="10"/>
        <v>29295.000000000004</v>
      </c>
    </row>
    <row r="18">
      <c r="B18" s="19">
        <v>9</v>
      </c>
      <c r="C18" t="str">
        <f>'Себестоимость'!C16</f>
        <v>Консультант</v>
      </c>
      <c r="D18" t="str">
        <f>'Себестоимость'!D16</f>
        <v xml:space="preserve">G4-старший специалист</v>
      </c>
      <c r="E18" t="str">
        <f t="shared" si="4"/>
        <v xml:space="preserve">КонсультантG4-старший специалист</v>
      </c>
      <c r="F18" s="20">
        <v>1</v>
      </c>
      <c r="G18" s="38">
        <f t="shared" si="5"/>
        <v>0.80000000000000004</v>
      </c>
      <c r="H18" s="39">
        <f t="shared" si="6"/>
        <v>754.20731707317077</v>
      </c>
      <c r="I18" s="40">
        <f t="shared" si="7"/>
        <v>131.20000000000002</v>
      </c>
      <c r="J18" s="22">
        <f t="shared" si="8"/>
        <v>32.79999999999999</v>
      </c>
      <c r="K18" s="41">
        <f t="shared" si="9"/>
        <v>98952.000000000015</v>
      </c>
      <c r="L18" s="42">
        <f t="shared" si="10"/>
        <v>24737.999999999993</v>
      </c>
    </row>
    <row r="19">
      <c r="B19" s="19">
        <v>10</v>
      </c>
      <c r="C19" t="str">
        <f>'Себестоимость'!C17</f>
        <v>Консультант</v>
      </c>
      <c r="D19" t="str">
        <f>'Себестоимость'!D17</f>
        <v xml:space="preserve">G5-руководитель команды</v>
      </c>
      <c r="E19" t="str">
        <f t="shared" si="4"/>
        <v xml:space="preserve">КонсультантG5-руководитель команды</v>
      </c>
      <c r="F19" s="20">
        <v>1</v>
      </c>
      <c r="G19" s="38">
        <f t="shared" si="5"/>
        <v>0.75</v>
      </c>
      <c r="H19" s="39">
        <f t="shared" si="6"/>
        <v>1038.689024390244</v>
      </c>
      <c r="I19" s="40">
        <f t="shared" si="7"/>
        <v>123</v>
      </c>
      <c r="J19" s="22">
        <f t="shared" si="8"/>
        <v>41</v>
      </c>
      <c r="K19" s="41">
        <f t="shared" si="9"/>
        <v>127758.75</v>
      </c>
      <c r="L19" s="42">
        <f t="shared" si="10"/>
        <v>42586.25</v>
      </c>
    </row>
    <row r="20">
      <c r="B20" s="19">
        <v>11</v>
      </c>
      <c r="C20" t="str">
        <f>'Себестоимость'!C18</f>
        <v>Аналитик</v>
      </c>
      <c r="D20" t="str">
        <f>'Себестоимость'!D18</f>
        <v>G1-стажер</v>
      </c>
      <c r="E20" t="str">
        <f t="shared" si="4"/>
        <v>АналитикG1-стажер</v>
      </c>
      <c r="F20" s="20">
        <v>1</v>
      </c>
      <c r="G20" s="38">
        <f t="shared" si="5"/>
        <v>0.40000000000000002</v>
      </c>
      <c r="H20" s="39">
        <f t="shared" si="6"/>
        <v>396.95121951219511</v>
      </c>
      <c r="I20" s="40">
        <f t="shared" si="7"/>
        <v>65.600000000000009</v>
      </c>
      <c r="J20" s="22">
        <f t="shared" si="8"/>
        <v>98.399999999999991</v>
      </c>
      <c r="K20" s="41">
        <f t="shared" si="9"/>
        <v>26040.000000000004</v>
      </c>
      <c r="L20" s="42">
        <f t="shared" si="10"/>
        <v>39059.999999999993</v>
      </c>
    </row>
    <row r="21">
      <c r="B21" s="19">
        <v>12</v>
      </c>
      <c r="C21" t="str">
        <f>'Себестоимость'!C19</f>
        <v>Аналитик</v>
      </c>
      <c r="D21" t="str">
        <f>'Себестоимость'!D19</f>
        <v xml:space="preserve">G2-младший специалист</v>
      </c>
      <c r="E21" t="str">
        <f t="shared" si="4"/>
        <v xml:space="preserve">АналитикG2-младший специалист</v>
      </c>
      <c r="F21" s="20">
        <v>2</v>
      </c>
      <c r="G21" s="38">
        <f t="shared" si="5"/>
        <v>0.75</v>
      </c>
      <c r="H21" s="39">
        <f t="shared" si="6"/>
        <v>516.03658536585363</v>
      </c>
      <c r="I21" s="40">
        <f t="shared" si="7"/>
        <v>246</v>
      </c>
      <c r="J21" s="22">
        <f t="shared" si="8"/>
        <v>82</v>
      </c>
      <c r="K21" s="41">
        <f t="shared" si="9"/>
        <v>126944.99999999999</v>
      </c>
      <c r="L21" s="42">
        <f t="shared" si="10"/>
        <v>42315</v>
      </c>
    </row>
    <row r="22">
      <c r="B22" s="19">
        <v>13</v>
      </c>
      <c r="C22" t="str">
        <f>'Себестоимость'!C20</f>
        <v>Аналитик</v>
      </c>
      <c r="D22" t="str">
        <f>'Себестоимость'!D20</f>
        <v>G3-специалист</v>
      </c>
      <c r="E22" t="str">
        <f t="shared" si="4"/>
        <v>АналитикG3-специалист</v>
      </c>
      <c r="F22" s="20">
        <v>3</v>
      </c>
      <c r="G22" s="38">
        <f t="shared" si="5"/>
        <v>0.84999999999999998</v>
      </c>
      <c r="H22" s="39">
        <f t="shared" si="6"/>
        <v>674.81707317073176</v>
      </c>
      <c r="I22" s="40">
        <f t="shared" si="7"/>
        <v>418.20000000000005</v>
      </c>
      <c r="J22" s="22">
        <f t="shared" si="8"/>
        <v>73.800000000000011</v>
      </c>
      <c r="K22" s="41">
        <f t="shared" si="9"/>
        <v>282208.50000000006</v>
      </c>
      <c r="L22" s="42">
        <f t="shared" si="10"/>
        <v>49801.500000000015</v>
      </c>
    </row>
    <row r="23">
      <c r="B23" s="19">
        <v>14</v>
      </c>
      <c r="C23" t="str">
        <f>'Себестоимость'!C21</f>
        <v>Аналитик</v>
      </c>
      <c r="D23" t="str">
        <f>'Себестоимость'!D21</f>
        <v xml:space="preserve">G4-старший специалист</v>
      </c>
      <c r="E23" t="str">
        <f t="shared" si="4"/>
        <v xml:space="preserve">АналитикG4-старший специалист</v>
      </c>
      <c r="F23" s="20">
        <v>1</v>
      </c>
      <c r="G23" s="38">
        <f t="shared" si="5"/>
        <v>0.80000000000000004</v>
      </c>
      <c r="H23" s="39">
        <f t="shared" si="6"/>
        <v>793.90243902439022</v>
      </c>
      <c r="I23" s="40">
        <f t="shared" si="7"/>
        <v>131.20000000000002</v>
      </c>
      <c r="J23" s="22">
        <f t="shared" si="8"/>
        <v>32.79999999999999</v>
      </c>
      <c r="K23" s="41">
        <f t="shared" si="9"/>
        <v>104160.00000000001</v>
      </c>
      <c r="L23" s="42">
        <f t="shared" si="10"/>
        <v>26039.999999999993</v>
      </c>
    </row>
    <row r="24">
      <c r="B24" s="19">
        <v>15</v>
      </c>
      <c r="C24" t="str">
        <f>'Себестоимость'!C22</f>
        <v>Аналитик</v>
      </c>
      <c r="D24" t="str">
        <f>'Себестоимость'!D22</f>
        <v xml:space="preserve">G5-руководитель команды</v>
      </c>
      <c r="E24" t="str">
        <f t="shared" si="4"/>
        <v xml:space="preserve">АналитикG5-руководитель команды</v>
      </c>
      <c r="F24" s="20">
        <v>1</v>
      </c>
      <c r="G24" s="38">
        <f t="shared" si="5"/>
        <v>0.75</v>
      </c>
      <c r="H24" s="39">
        <f t="shared" si="6"/>
        <v>1177.6219512195121</v>
      </c>
      <c r="I24" s="40">
        <f t="shared" si="7"/>
        <v>123</v>
      </c>
      <c r="J24" s="22">
        <f t="shared" si="8"/>
        <v>41</v>
      </c>
      <c r="K24" s="41">
        <f t="shared" si="9"/>
        <v>144847.5</v>
      </c>
      <c r="L24" s="42">
        <f t="shared" si="10"/>
        <v>48282.499999999993</v>
      </c>
    </row>
    <row r="25">
      <c r="B25" s="19">
        <v>16</v>
      </c>
      <c r="C25" t="str">
        <f>'Себестоимость'!C23</f>
        <v>Аудитор</v>
      </c>
      <c r="D25" t="str">
        <f>'Себестоимость'!D23</f>
        <v>G1-стажер</v>
      </c>
      <c r="E25" t="str">
        <f t="shared" si="4"/>
        <v>АудиторG1-стажер</v>
      </c>
      <c r="F25" s="20">
        <v>0</v>
      </c>
      <c r="G25" s="38">
        <f t="shared" si="5"/>
        <v>0.40000000000000002</v>
      </c>
      <c r="H25" s="39">
        <f t="shared" si="6"/>
        <v>516.03658536585363</v>
      </c>
      <c r="I25" s="40">
        <f t="shared" si="7"/>
        <v>0</v>
      </c>
      <c r="J25" s="22">
        <f t="shared" si="8"/>
        <v>0</v>
      </c>
      <c r="K25" s="41">
        <f t="shared" si="9"/>
        <v>0</v>
      </c>
      <c r="L25" s="42">
        <f t="shared" si="10"/>
        <v>0</v>
      </c>
    </row>
    <row r="26">
      <c r="B26" s="19">
        <v>17</v>
      </c>
      <c r="C26" t="str">
        <f>'Себестоимость'!C24</f>
        <v>Аудитор</v>
      </c>
      <c r="D26" t="str">
        <f>'Себестоимость'!D24</f>
        <v xml:space="preserve">G2-младший специалист</v>
      </c>
      <c r="E26" t="str">
        <f t="shared" si="4"/>
        <v xml:space="preserve">АудиторG2-младший специалист</v>
      </c>
      <c r="F26" s="20">
        <v>1</v>
      </c>
      <c r="G26" s="38">
        <f t="shared" si="5"/>
        <v>0.75</v>
      </c>
      <c r="H26" s="39">
        <f t="shared" si="6"/>
        <v>635.1219512195122</v>
      </c>
      <c r="I26" s="40">
        <f t="shared" si="7"/>
        <v>123</v>
      </c>
      <c r="J26" s="22">
        <f t="shared" si="8"/>
        <v>41</v>
      </c>
      <c r="K26" s="41">
        <f t="shared" si="9"/>
        <v>78120</v>
      </c>
      <c r="L26" s="42">
        <f t="shared" si="10"/>
        <v>26040</v>
      </c>
    </row>
    <row r="27">
      <c r="B27" s="19">
        <v>18</v>
      </c>
      <c r="C27" t="str">
        <f>'Себестоимость'!C25</f>
        <v>Аудитор</v>
      </c>
      <c r="D27" t="str">
        <f>'Себестоимость'!D25</f>
        <v>G3-специалист</v>
      </c>
      <c r="E27" t="str">
        <f t="shared" si="4"/>
        <v>АудиторG3-специалист</v>
      </c>
      <c r="F27" s="20">
        <v>3</v>
      </c>
      <c r="G27" s="38">
        <f t="shared" si="5"/>
        <v>0.84999999999999998</v>
      </c>
      <c r="H27" s="39">
        <f t="shared" si="6"/>
        <v>873.29268292682923</v>
      </c>
      <c r="I27" s="40">
        <f t="shared" si="7"/>
        <v>418.20000000000005</v>
      </c>
      <c r="J27" s="22">
        <f t="shared" si="8"/>
        <v>73.800000000000011</v>
      </c>
      <c r="K27" s="41">
        <f t="shared" si="9"/>
        <v>365211</v>
      </c>
      <c r="L27" s="42">
        <f t="shared" si="10"/>
        <v>64449.000000000007</v>
      </c>
    </row>
    <row r="28">
      <c r="B28" s="19">
        <v>19</v>
      </c>
      <c r="C28" t="str">
        <f>'Себестоимость'!C26</f>
        <v>Аудитор</v>
      </c>
      <c r="D28" t="str">
        <f>'Себестоимость'!D26</f>
        <v xml:space="preserve">G4-старший специалист</v>
      </c>
      <c r="E28" t="str">
        <f t="shared" si="4"/>
        <v xml:space="preserve">АудиторG4-старший специалист</v>
      </c>
      <c r="F28" s="20">
        <v>2</v>
      </c>
      <c r="G28" s="38">
        <f t="shared" si="5"/>
        <v>0.80000000000000004</v>
      </c>
      <c r="H28" s="39">
        <f t="shared" si="6"/>
        <v>1151.1585365853659</v>
      </c>
      <c r="I28" s="40">
        <f t="shared" si="7"/>
        <v>262.40000000000003</v>
      </c>
      <c r="J28" s="22">
        <f t="shared" si="8"/>
        <v>65.59999999999998</v>
      </c>
      <c r="K28" s="41">
        <f t="shared" si="9"/>
        <v>302064.00000000006</v>
      </c>
      <c r="L28" s="42">
        <f t="shared" si="10"/>
        <v>75515.999999999985</v>
      </c>
    </row>
    <row r="29">
      <c r="B29" s="19">
        <v>20</v>
      </c>
      <c r="C29" t="str">
        <f>'Себестоимость'!C27</f>
        <v>Аудитор</v>
      </c>
      <c r="D29" t="str">
        <f>'Себестоимость'!D27</f>
        <v xml:space="preserve">G5-руководитель команды</v>
      </c>
      <c r="E29" t="str">
        <f t="shared" si="4"/>
        <v xml:space="preserve">АудиторG5-руководитель команды</v>
      </c>
      <c r="F29" s="20">
        <v>1</v>
      </c>
      <c r="G29" s="38">
        <f t="shared" si="5"/>
        <v>0.75</v>
      </c>
      <c r="H29" s="39">
        <f t="shared" si="6"/>
        <v>1548.1097560975609</v>
      </c>
      <c r="I29" s="40">
        <f t="shared" si="7"/>
        <v>123</v>
      </c>
      <c r="J29" s="22">
        <f t="shared" si="8"/>
        <v>41</v>
      </c>
      <c r="K29" s="41">
        <f t="shared" si="9"/>
        <v>190417.5</v>
      </c>
      <c r="L29" s="42">
        <f t="shared" si="10"/>
        <v>63472.499999999993</v>
      </c>
    </row>
    <row r="30">
      <c r="B30" s="19">
        <v>21</v>
      </c>
      <c r="C30">
        <f>'Себестоимость'!C28</f>
        <v>0</v>
      </c>
      <c r="D30">
        <f>'Себестоимость'!D28</f>
        <v>0</v>
      </c>
      <c r="E30">
        <f t="shared" si="4"/>
        <v>0</v>
      </c>
      <c r="F30" s="20"/>
      <c r="G30" s="38">
        <f t="shared" si="5"/>
        <v>0</v>
      </c>
      <c r="H30" s="39">
        <f t="shared" si="6"/>
        <v>0</v>
      </c>
      <c r="I30" s="40">
        <f t="shared" si="7"/>
        <v>0</v>
      </c>
      <c r="J30" s="22">
        <f t="shared" si="8"/>
        <v>0</v>
      </c>
      <c r="K30" s="41">
        <f t="shared" si="9"/>
        <v>0</v>
      </c>
      <c r="L30" s="42">
        <f t="shared" si="10"/>
        <v>0</v>
      </c>
    </row>
    <row r="31">
      <c r="B31" s="19">
        <v>22</v>
      </c>
      <c r="C31">
        <f>'Себестоимость'!C29</f>
        <v>0</v>
      </c>
      <c r="D31">
        <f>'Себестоимость'!D29</f>
        <v>0</v>
      </c>
      <c r="E31">
        <f t="shared" si="4"/>
        <v>0</v>
      </c>
      <c r="F31" s="20"/>
      <c r="G31" s="38">
        <f t="shared" si="5"/>
        <v>0</v>
      </c>
      <c r="H31" s="39">
        <f t="shared" si="6"/>
        <v>0</v>
      </c>
      <c r="I31" s="40">
        <f t="shared" si="7"/>
        <v>0</v>
      </c>
      <c r="J31" s="22">
        <f t="shared" si="8"/>
        <v>0</v>
      </c>
      <c r="K31" s="41">
        <f t="shared" si="9"/>
        <v>0</v>
      </c>
      <c r="L31" s="42">
        <f t="shared" si="10"/>
        <v>0</v>
      </c>
    </row>
    <row r="32">
      <c r="B32" s="19">
        <v>23</v>
      </c>
      <c r="C32">
        <f>'Себестоимость'!C30</f>
        <v>0</v>
      </c>
      <c r="D32">
        <f>'Себестоимость'!D30</f>
        <v>0</v>
      </c>
      <c r="E32">
        <f t="shared" si="4"/>
        <v>0</v>
      </c>
      <c r="F32" s="20"/>
      <c r="G32" s="38">
        <f t="shared" si="5"/>
        <v>0</v>
      </c>
      <c r="H32" s="39">
        <f t="shared" si="6"/>
        <v>0</v>
      </c>
      <c r="I32" s="40">
        <f t="shared" si="7"/>
        <v>0</v>
      </c>
      <c r="J32" s="22">
        <f t="shared" si="8"/>
        <v>0</v>
      </c>
      <c r="K32" s="41">
        <f t="shared" si="9"/>
        <v>0</v>
      </c>
      <c r="L32" s="42">
        <f t="shared" si="10"/>
        <v>0</v>
      </c>
    </row>
    <row r="33">
      <c r="B33" s="19">
        <v>24</v>
      </c>
      <c r="C33">
        <f>'Себестоимость'!C31</f>
        <v>0</v>
      </c>
      <c r="D33">
        <f>'Себестоимость'!D31</f>
        <v>0</v>
      </c>
      <c r="E33">
        <f t="shared" si="4"/>
        <v>0</v>
      </c>
      <c r="F33" s="20"/>
      <c r="G33" s="38">
        <f t="shared" si="5"/>
        <v>0</v>
      </c>
      <c r="H33" s="39">
        <f t="shared" si="6"/>
        <v>0</v>
      </c>
      <c r="I33" s="40">
        <f t="shared" si="7"/>
        <v>0</v>
      </c>
      <c r="J33" s="22">
        <f t="shared" si="8"/>
        <v>0</v>
      </c>
      <c r="K33" s="41">
        <f t="shared" si="9"/>
        <v>0</v>
      </c>
      <c r="L33" s="42">
        <f t="shared" si="10"/>
        <v>0</v>
      </c>
    </row>
    <row r="34">
      <c r="B34" s="19">
        <v>25</v>
      </c>
      <c r="C34">
        <f>'Себестоимость'!C32</f>
        <v>0</v>
      </c>
      <c r="D34">
        <f>'Себестоимость'!D32</f>
        <v>0</v>
      </c>
      <c r="E34">
        <f t="shared" si="4"/>
        <v>0</v>
      </c>
      <c r="F34" s="20"/>
      <c r="G34" s="38">
        <f t="shared" si="5"/>
        <v>0</v>
      </c>
      <c r="H34" s="39">
        <f t="shared" si="6"/>
        <v>0</v>
      </c>
      <c r="I34" s="40">
        <f t="shared" si="7"/>
        <v>0</v>
      </c>
      <c r="J34" s="22">
        <f t="shared" si="8"/>
        <v>0</v>
      </c>
      <c r="K34" s="41">
        <f t="shared" si="9"/>
        <v>0</v>
      </c>
      <c r="L34" s="42">
        <f t="shared" si="10"/>
        <v>0</v>
      </c>
    </row>
    <row r="35">
      <c r="B35" s="19">
        <v>26</v>
      </c>
      <c r="C35">
        <f>'Себестоимость'!C33</f>
        <v>0</v>
      </c>
      <c r="D35">
        <f>'Себестоимость'!D33</f>
        <v>0</v>
      </c>
      <c r="E35">
        <f t="shared" si="4"/>
        <v>0</v>
      </c>
      <c r="F35" s="20"/>
      <c r="G35" s="38">
        <f t="shared" si="5"/>
        <v>0</v>
      </c>
      <c r="H35" s="39">
        <f t="shared" si="6"/>
        <v>0</v>
      </c>
      <c r="I35" s="40">
        <f t="shared" si="7"/>
        <v>0</v>
      </c>
      <c r="J35" s="22">
        <f t="shared" si="8"/>
        <v>0</v>
      </c>
      <c r="K35" s="41">
        <f t="shared" si="9"/>
        <v>0</v>
      </c>
      <c r="L35" s="42">
        <f t="shared" si="10"/>
        <v>0</v>
      </c>
    </row>
    <row r="36">
      <c r="B36" s="19">
        <v>27</v>
      </c>
      <c r="C36">
        <f>'Себестоимость'!C34</f>
        <v>0</v>
      </c>
      <c r="D36">
        <f>'Себестоимость'!D34</f>
        <v>0</v>
      </c>
      <c r="E36">
        <f t="shared" si="4"/>
        <v>0</v>
      </c>
      <c r="F36" s="20"/>
      <c r="G36" s="38">
        <f t="shared" si="5"/>
        <v>0</v>
      </c>
      <c r="H36" s="39">
        <f t="shared" si="6"/>
        <v>0</v>
      </c>
      <c r="I36" s="40">
        <f t="shared" si="7"/>
        <v>0</v>
      </c>
      <c r="J36" s="22">
        <f t="shared" si="8"/>
        <v>0</v>
      </c>
      <c r="K36" s="41">
        <f t="shared" si="9"/>
        <v>0</v>
      </c>
      <c r="L36" s="42">
        <f t="shared" si="10"/>
        <v>0</v>
      </c>
    </row>
    <row r="37">
      <c r="B37" s="19">
        <v>28</v>
      </c>
      <c r="C37">
        <f>'Себестоимость'!C35</f>
        <v>0</v>
      </c>
      <c r="D37">
        <f>'Себестоимость'!D35</f>
        <v>0</v>
      </c>
      <c r="E37">
        <f t="shared" si="4"/>
        <v>0</v>
      </c>
      <c r="F37" s="20"/>
      <c r="G37" s="38">
        <f t="shared" si="5"/>
        <v>0</v>
      </c>
      <c r="H37" s="39">
        <f t="shared" si="6"/>
        <v>0</v>
      </c>
      <c r="I37" s="40">
        <f t="shared" si="7"/>
        <v>0</v>
      </c>
      <c r="J37" s="22">
        <f t="shared" si="8"/>
        <v>0</v>
      </c>
      <c r="K37" s="41">
        <f t="shared" si="9"/>
        <v>0</v>
      </c>
      <c r="L37" s="42">
        <f t="shared" si="10"/>
        <v>0</v>
      </c>
    </row>
    <row r="38">
      <c r="B38" s="19">
        <v>29</v>
      </c>
      <c r="C38">
        <f>'Себестоимость'!C36</f>
        <v>0</v>
      </c>
      <c r="D38">
        <f>'Себестоимость'!D36</f>
        <v>0</v>
      </c>
      <c r="E38">
        <f t="shared" si="4"/>
        <v>0</v>
      </c>
      <c r="F38" s="20"/>
      <c r="G38" s="38">
        <f t="shared" si="5"/>
        <v>0</v>
      </c>
      <c r="H38" s="39">
        <f t="shared" si="6"/>
        <v>0</v>
      </c>
      <c r="I38" s="40">
        <f t="shared" si="7"/>
        <v>0</v>
      </c>
      <c r="J38" s="22">
        <f t="shared" si="8"/>
        <v>0</v>
      </c>
      <c r="K38" s="41">
        <f t="shared" si="9"/>
        <v>0</v>
      </c>
      <c r="L38" s="42">
        <f t="shared" si="10"/>
        <v>0</v>
      </c>
    </row>
    <row r="39">
      <c r="B39" s="19">
        <v>30</v>
      </c>
      <c r="C39">
        <f>'Себестоимость'!C37</f>
        <v>0</v>
      </c>
      <c r="D39">
        <f>'Себестоимость'!D37</f>
        <v>0</v>
      </c>
      <c r="E39">
        <f t="shared" si="4"/>
        <v>0</v>
      </c>
      <c r="F39" s="20"/>
      <c r="G39" s="38">
        <f t="shared" si="5"/>
        <v>0</v>
      </c>
      <c r="H39" s="39">
        <f t="shared" si="6"/>
        <v>0</v>
      </c>
      <c r="I39" s="40">
        <f t="shared" si="7"/>
        <v>0</v>
      </c>
      <c r="J39" s="22">
        <f t="shared" si="8"/>
        <v>0</v>
      </c>
      <c r="K39" s="41">
        <f t="shared" si="9"/>
        <v>0</v>
      </c>
      <c r="L39" s="42">
        <f t="shared" si="10"/>
        <v>0</v>
      </c>
    </row>
    <row r="40">
      <c r="B40" s="19">
        <v>31</v>
      </c>
      <c r="C40">
        <f>'Себестоимость'!C38</f>
        <v>0</v>
      </c>
      <c r="D40">
        <f>'Себестоимость'!D38</f>
        <v>0</v>
      </c>
      <c r="E40">
        <f t="shared" si="4"/>
        <v>0</v>
      </c>
      <c r="F40" s="20"/>
      <c r="G40" s="38">
        <f t="shared" si="5"/>
        <v>0</v>
      </c>
      <c r="H40" s="39">
        <f t="shared" si="6"/>
        <v>0</v>
      </c>
      <c r="I40" s="40">
        <f t="shared" si="7"/>
        <v>0</v>
      </c>
      <c r="J40" s="22">
        <f t="shared" si="8"/>
        <v>0</v>
      </c>
      <c r="K40" s="41">
        <f t="shared" si="9"/>
        <v>0</v>
      </c>
      <c r="L40" s="42">
        <f t="shared" si="10"/>
        <v>0</v>
      </c>
    </row>
    <row r="41">
      <c r="B41" s="19">
        <v>32</v>
      </c>
      <c r="C41">
        <f>'Себестоимость'!C39</f>
        <v>0</v>
      </c>
      <c r="D41">
        <f>'Себестоимость'!D39</f>
        <v>0</v>
      </c>
      <c r="E41">
        <f t="shared" si="4"/>
        <v>0</v>
      </c>
      <c r="F41" s="20"/>
      <c r="G41" s="38">
        <f t="shared" si="5"/>
        <v>0</v>
      </c>
      <c r="H41" s="39">
        <f t="shared" si="6"/>
        <v>0</v>
      </c>
      <c r="I41" s="40">
        <f t="shared" si="7"/>
        <v>0</v>
      </c>
      <c r="J41" s="22">
        <f t="shared" si="8"/>
        <v>0</v>
      </c>
      <c r="K41" s="41">
        <f t="shared" si="9"/>
        <v>0</v>
      </c>
      <c r="L41" s="42">
        <f t="shared" si="10"/>
        <v>0</v>
      </c>
    </row>
    <row r="42">
      <c r="B42" s="19">
        <v>33</v>
      </c>
      <c r="C42">
        <f>'Себестоимость'!C40</f>
        <v>0</v>
      </c>
      <c r="D42">
        <f>'Себестоимость'!D40</f>
        <v>0</v>
      </c>
      <c r="E42">
        <f t="shared" si="4"/>
        <v>0</v>
      </c>
      <c r="F42" s="20"/>
      <c r="G42" s="38">
        <f t="shared" si="5"/>
        <v>0</v>
      </c>
      <c r="H42" s="39">
        <f t="shared" si="6"/>
        <v>0</v>
      </c>
      <c r="I42" s="40">
        <f t="shared" si="7"/>
        <v>0</v>
      </c>
      <c r="J42" s="22">
        <f t="shared" si="8"/>
        <v>0</v>
      </c>
      <c r="K42" s="41">
        <f t="shared" si="9"/>
        <v>0</v>
      </c>
      <c r="L42" s="42">
        <f t="shared" si="10"/>
        <v>0</v>
      </c>
    </row>
    <row r="43">
      <c r="B43" s="19">
        <v>34</v>
      </c>
      <c r="C43">
        <f>'Себестоимость'!C41</f>
        <v>0</v>
      </c>
      <c r="D43">
        <f>'Себестоимость'!D41</f>
        <v>0</v>
      </c>
      <c r="E43">
        <f t="shared" si="4"/>
        <v>0</v>
      </c>
      <c r="F43" s="20"/>
      <c r="G43" s="38">
        <f t="shared" si="5"/>
        <v>0</v>
      </c>
      <c r="H43" s="39">
        <f t="shared" si="6"/>
        <v>0</v>
      </c>
      <c r="I43" s="40">
        <f t="shared" si="7"/>
        <v>0</v>
      </c>
      <c r="J43" s="22">
        <f t="shared" si="8"/>
        <v>0</v>
      </c>
      <c r="K43" s="41">
        <f t="shared" si="9"/>
        <v>0</v>
      </c>
      <c r="L43" s="42">
        <f t="shared" si="10"/>
        <v>0</v>
      </c>
    </row>
    <row r="44">
      <c r="B44" s="19">
        <v>35</v>
      </c>
      <c r="C44">
        <f>'Себестоимость'!C42</f>
        <v>0</v>
      </c>
      <c r="D44">
        <f>'Себестоимость'!D42</f>
        <v>0</v>
      </c>
      <c r="E44">
        <f t="shared" si="4"/>
        <v>0</v>
      </c>
      <c r="F44" s="20"/>
      <c r="G44" s="38">
        <f t="shared" si="5"/>
        <v>0</v>
      </c>
      <c r="H44" s="39">
        <f t="shared" si="6"/>
        <v>0</v>
      </c>
      <c r="I44" s="40">
        <f t="shared" si="7"/>
        <v>0</v>
      </c>
      <c r="J44" s="22">
        <f t="shared" si="8"/>
        <v>0</v>
      </c>
      <c r="K44" s="41">
        <f t="shared" si="9"/>
        <v>0</v>
      </c>
      <c r="L44" s="42">
        <f t="shared" si="10"/>
        <v>0</v>
      </c>
    </row>
    <row r="45">
      <c r="B45" s="19">
        <v>36</v>
      </c>
      <c r="C45">
        <f>'Себестоимость'!C43</f>
        <v>0</v>
      </c>
      <c r="D45">
        <f>'Себестоимость'!D43</f>
        <v>0</v>
      </c>
      <c r="E45">
        <f t="shared" si="4"/>
        <v>0</v>
      </c>
      <c r="F45" s="20"/>
      <c r="G45" s="38">
        <f t="shared" si="5"/>
        <v>0</v>
      </c>
      <c r="H45" s="39">
        <f t="shared" si="6"/>
        <v>0</v>
      </c>
      <c r="I45" s="40">
        <f t="shared" si="7"/>
        <v>0</v>
      </c>
      <c r="J45" s="22">
        <f t="shared" si="8"/>
        <v>0</v>
      </c>
      <c r="K45" s="41">
        <f t="shared" si="9"/>
        <v>0</v>
      </c>
      <c r="L45" s="42">
        <f t="shared" si="10"/>
        <v>0</v>
      </c>
    </row>
    <row r="46">
      <c r="B46" s="19">
        <v>37</v>
      </c>
      <c r="C46">
        <f>'Себестоимость'!C44</f>
        <v>0</v>
      </c>
      <c r="D46">
        <f>'Себестоимость'!D44</f>
        <v>0</v>
      </c>
      <c r="E46">
        <f t="shared" si="4"/>
        <v>0</v>
      </c>
      <c r="F46" s="20"/>
      <c r="G46" s="38">
        <f t="shared" si="5"/>
        <v>0</v>
      </c>
      <c r="H46" s="39">
        <f t="shared" si="6"/>
        <v>0</v>
      </c>
      <c r="I46" s="40">
        <f t="shared" si="7"/>
        <v>0</v>
      </c>
      <c r="J46" s="22">
        <f t="shared" si="8"/>
        <v>0</v>
      </c>
      <c r="K46" s="41">
        <f t="shared" si="9"/>
        <v>0</v>
      </c>
      <c r="L46" s="42">
        <f t="shared" si="10"/>
        <v>0</v>
      </c>
    </row>
    <row r="47">
      <c r="B47" s="19">
        <v>38</v>
      </c>
      <c r="C47">
        <f>'Себестоимость'!C45</f>
        <v>0</v>
      </c>
      <c r="D47">
        <f>'Себестоимость'!D45</f>
        <v>0</v>
      </c>
      <c r="E47">
        <f t="shared" si="4"/>
        <v>0</v>
      </c>
      <c r="F47" s="20"/>
      <c r="G47" s="38">
        <f t="shared" si="5"/>
        <v>0</v>
      </c>
      <c r="H47" s="39">
        <f t="shared" si="6"/>
        <v>0</v>
      </c>
      <c r="I47" s="40">
        <f t="shared" si="7"/>
        <v>0</v>
      </c>
      <c r="J47" s="22">
        <f t="shared" si="8"/>
        <v>0</v>
      </c>
      <c r="K47" s="41">
        <f t="shared" si="9"/>
        <v>0</v>
      </c>
      <c r="L47" s="42">
        <f t="shared" si="10"/>
        <v>0</v>
      </c>
    </row>
    <row r="48">
      <c r="B48" s="19">
        <v>39</v>
      </c>
      <c r="C48">
        <f>'Себестоимость'!C46</f>
        <v>0</v>
      </c>
      <c r="D48">
        <f>'Себестоимость'!D46</f>
        <v>0</v>
      </c>
      <c r="E48">
        <f t="shared" si="4"/>
        <v>0</v>
      </c>
      <c r="F48" s="20"/>
      <c r="G48" s="38">
        <f t="shared" si="5"/>
        <v>0</v>
      </c>
      <c r="H48" s="39">
        <f t="shared" si="6"/>
        <v>0</v>
      </c>
      <c r="I48" s="40">
        <f t="shared" si="7"/>
        <v>0</v>
      </c>
      <c r="J48" s="22">
        <f t="shared" si="8"/>
        <v>0</v>
      </c>
      <c r="K48" s="41">
        <f t="shared" si="9"/>
        <v>0</v>
      </c>
      <c r="L48" s="42">
        <f t="shared" si="10"/>
        <v>0</v>
      </c>
    </row>
    <row r="49">
      <c r="B49" s="19">
        <v>40</v>
      </c>
      <c r="C49">
        <f>'Себестоимость'!C47</f>
        <v>0</v>
      </c>
      <c r="D49">
        <f>'Себестоимость'!D47</f>
        <v>0</v>
      </c>
      <c r="E49">
        <f t="shared" si="4"/>
        <v>0</v>
      </c>
      <c r="F49" s="20"/>
      <c r="G49" s="38">
        <f t="shared" si="5"/>
        <v>0</v>
      </c>
      <c r="H49" s="39">
        <f t="shared" si="6"/>
        <v>0</v>
      </c>
      <c r="I49" s="40">
        <f t="shared" si="7"/>
        <v>0</v>
      </c>
      <c r="J49" s="22">
        <f t="shared" si="8"/>
        <v>0</v>
      </c>
      <c r="K49" s="41">
        <f t="shared" si="9"/>
        <v>0</v>
      </c>
      <c r="L49" s="42">
        <f t="shared" si="10"/>
        <v>0</v>
      </c>
    </row>
    <row r="50">
      <c r="B50" s="19">
        <v>41</v>
      </c>
      <c r="C50">
        <f>'Себестоимость'!C48</f>
        <v>0</v>
      </c>
      <c r="D50">
        <f>'Себестоимость'!D48</f>
        <v>0</v>
      </c>
      <c r="E50">
        <f t="shared" si="4"/>
        <v>0</v>
      </c>
      <c r="F50" s="20"/>
      <c r="G50" s="38">
        <f t="shared" si="5"/>
        <v>0</v>
      </c>
      <c r="H50" s="39">
        <f t="shared" si="6"/>
        <v>0</v>
      </c>
      <c r="I50" s="40">
        <f t="shared" si="7"/>
        <v>0</v>
      </c>
      <c r="J50" s="22">
        <f t="shared" si="8"/>
        <v>0</v>
      </c>
      <c r="K50" s="41">
        <f t="shared" si="9"/>
        <v>0</v>
      </c>
      <c r="L50" s="42">
        <f t="shared" si="10"/>
        <v>0</v>
      </c>
    </row>
    <row r="51">
      <c r="B51" s="19">
        <v>42</v>
      </c>
      <c r="C51">
        <f>'Себестоимость'!C49</f>
        <v>0</v>
      </c>
      <c r="D51">
        <f>'Себестоимость'!D49</f>
        <v>0</v>
      </c>
      <c r="E51">
        <f t="shared" si="4"/>
        <v>0</v>
      </c>
      <c r="F51" s="20"/>
      <c r="G51" s="38">
        <f t="shared" si="5"/>
        <v>0</v>
      </c>
      <c r="H51" s="39">
        <f t="shared" si="6"/>
        <v>0</v>
      </c>
      <c r="I51" s="40">
        <f t="shared" si="7"/>
        <v>0</v>
      </c>
      <c r="J51" s="22">
        <f t="shared" si="8"/>
        <v>0</v>
      </c>
      <c r="K51" s="41">
        <f t="shared" si="9"/>
        <v>0</v>
      </c>
      <c r="L51" s="42">
        <f t="shared" si="10"/>
        <v>0</v>
      </c>
    </row>
    <row r="52">
      <c r="B52" s="19">
        <v>43</v>
      </c>
      <c r="C52">
        <f>'Себестоимость'!C50</f>
        <v>0</v>
      </c>
      <c r="D52">
        <f>'Себестоимость'!D50</f>
        <v>0</v>
      </c>
      <c r="E52">
        <f t="shared" si="4"/>
        <v>0</v>
      </c>
      <c r="F52" s="20"/>
      <c r="G52" s="38">
        <f t="shared" si="5"/>
        <v>0</v>
      </c>
      <c r="H52" s="39">
        <f t="shared" si="6"/>
        <v>0</v>
      </c>
      <c r="I52" s="40">
        <f t="shared" si="7"/>
        <v>0</v>
      </c>
      <c r="J52" s="22">
        <f t="shared" si="8"/>
        <v>0</v>
      </c>
      <c r="K52" s="41">
        <f t="shared" si="9"/>
        <v>0</v>
      </c>
      <c r="L52" s="42">
        <f t="shared" si="10"/>
        <v>0</v>
      </c>
    </row>
    <row r="53">
      <c r="B53" s="19">
        <v>44</v>
      </c>
      <c r="C53">
        <f>'Себестоимость'!C51</f>
        <v>0</v>
      </c>
      <c r="D53">
        <f>'Себестоимость'!D51</f>
        <v>0</v>
      </c>
      <c r="E53">
        <f t="shared" si="4"/>
        <v>0</v>
      </c>
      <c r="F53" s="20"/>
      <c r="G53" s="38">
        <f t="shared" si="5"/>
        <v>0</v>
      </c>
      <c r="H53" s="39">
        <f t="shared" si="6"/>
        <v>0</v>
      </c>
      <c r="I53" s="40">
        <f t="shared" si="7"/>
        <v>0</v>
      </c>
      <c r="J53" s="22">
        <f t="shared" si="8"/>
        <v>0</v>
      </c>
      <c r="K53" s="41">
        <f t="shared" si="9"/>
        <v>0</v>
      </c>
      <c r="L53" s="42">
        <f t="shared" si="10"/>
        <v>0</v>
      </c>
    </row>
    <row r="54">
      <c r="B54" s="19">
        <v>45</v>
      </c>
      <c r="C54">
        <f>'Себестоимость'!C52</f>
        <v>0</v>
      </c>
      <c r="D54">
        <f>'Себестоимость'!D52</f>
        <v>0</v>
      </c>
      <c r="E54">
        <f t="shared" si="4"/>
        <v>0</v>
      </c>
      <c r="F54" s="20"/>
      <c r="G54" s="38">
        <f t="shared" si="5"/>
        <v>0</v>
      </c>
      <c r="H54" s="39">
        <f t="shared" si="6"/>
        <v>0</v>
      </c>
      <c r="I54" s="40">
        <f t="shared" si="7"/>
        <v>0</v>
      </c>
      <c r="J54" s="22">
        <f t="shared" si="8"/>
        <v>0</v>
      </c>
      <c r="K54" s="41">
        <f t="shared" si="9"/>
        <v>0</v>
      </c>
      <c r="L54" s="42">
        <f t="shared" si="10"/>
        <v>0</v>
      </c>
    </row>
    <row r="55">
      <c r="B55" s="19">
        <v>46</v>
      </c>
      <c r="C55">
        <f>'Себестоимость'!C53</f>
        <v>0</v>
      </c>
      <c r="D55">
        <f>'Себестоимость'!D53</f>
        <v>0</v>
      </c>
      <c r="E55">
        <f t="shared" si="4"/>
        <v>0</v>
      </c>
      <c r="F55" s="20"/>
      <c r="G55" s="38">
        <f t="shared" si="5"/>
        <v>0</v>
      </c>
      <c r="H55" s="39">
        <f t="shared" si="6"/>
        <v>0</v>
      </c>
      <c r="I55" s="40">
        <f t="shared" si="7"/>
        <v>0</v>
      </c>
      <c r="J55" s="22">
        <f t="shared" si="8"/>
        <v>0</v>
      </c>
      <c r="K55" s="41">
        <f t="shared" si="9"/>
        <v>0</v>
      </c>
      <c r="L55" s="42">
        <f t="shared" si="10"/>
        <v>0</v>
      </c>
    </row>
    <row r="56">
      <c r="B56" s="19">
        <v>47</v>
      </c>
      <c r="C56">
        <f>'Себестоимость'!C54</f>
        <v>0</v>
      </c>
      <c r="D56">
        <f>'Себестоимость'!D54</f>
        <v>0</v>
      </c>
      <c r="E56">
        <f t="shared" si="4"/>
        <v>0</v>
      </c>
      <c r="F56" s="20"/>
      <c r="G56" s="38">
        <f t="shared" si="5"/>
        <v>0</v>
      </c>
      <c r="H56" s="39">
        <f t="shared" si="6"/>
        <v>0</v>
      </c>
      <c r="I56" s="40">
        <f t="shared" si="7"/>
        <v>0</v>
      </c>
      <c r="J56" s="22">
        <f t="shared" si="8"/>
        <v>0</v>
      </c>
      <c r="K56" s="41">
        <f t="shared" si="9"/>
        <v>0</v>
      </c>
      <c r="L56" s="42">
        <f t="shared" si="10"/>
        <v>0</v>
      </c>
    </row>
    <row r="57">
      <c r="B57" s="19">
        <v>48</v>
      </c>
      <c r="C57">
        <f>'Себестоимость'!C55</f>
        <v>0</v>
      </c>
      <c r="D57">
        <f>'Себестоимость'!D55</f>
        <v>0</v>
      </c>
      <c r="E57">
        <f t="shared" si="4"/>
        <v>0</v>
      </c>
      <c r="F57" s="20"/>
      <c r="G57" s="38">
        <f t="shared" si="5"/>
        <v>0</v>
      </c>
      <c r="H57" s="39">
        <f t="shared" si="6"/>
        <v>0</v>
      </c>
      <c r="I57" s="40">
        <f t="shared" si="7"/>
        <v>0</v>
      </c>
      <c r="J57" s="22">
        <f t="shared" si="8"/>
        <v>0</v>
      </c>
      <c r="K57" s="41">
        <f t="shared" si="9"/>
        <v>0</v>
      </c>
      <c r="L57" s="42">
        <f t="shared" si="10"/>
        <v>0</v>
      </c>
    </row>
    <row r="58">
      <c r="B58" s="19">
        <v>49</v>
      </c>
      <c r="C58">
        <f>'Себестоимость'!C56</f>
        <v>0</v>
      </c>
      <c r="D58">
        <f>'Себестоимость'!D56</f>
        <v>0</v>
      </c>
      <c r="E58">
        <f t="shared" si="4"/>
        <v>0</v>
      </c>
      <c r="F58" s="20"/>
      <c r="G58" s="38">
        <f t="shared" si="5"/>
        <v>0</v>
      </c>
      <c r="H58" s="39">
        <f t="shared" si="6"/>
        <v>0</v>
      </c>
      <c r="I58" s="40">
        <f t="shared" si="7"/>
        <v>0</v>
      </c>
      <c r="J58" s="22">
        <f t="shared" si="8"/>
        <v>0</v>
      </c>
      <c r="K58" s="41">
        <f t="shared" si="9"/>
        <v>0</v>
      </c>
      <c r="L58" s="42">
        <f t="shared" si="10"/>
        <v>0</v>
      </c>
    </row>
    <row r="59">
      <c r="B59" s="19">
        <v>50</v>
      </c>
      <c r="C59">
        <f>'Себестоимость'!C57</f>
        <v>0</v>
      </c>
      <c r="D59">
        <f>'Себестоимость'!D57</f>
        <v>0</v>
      </c>
      <c r="E59">
        <f t="shared" si="4"/>
        <v>0</v>
      </c>
      <c r="F59" s="20"/>
      <c r="G59" s="38">
        <f t="shared" si="5"/>
        <v>0</v>
      </c>
      <c r="H59" s="39">
        <f t="shared" si="6"/>
        <v>0</v>
      </c>
      <c r="I59" s="40">
        <f t="shared" si="7"/>
        <v>0</v>
      </c>
      <c r="J59" s="22">
        <f t="shared" si="8"/>
        <v>0</v>
      </c>
      <c r="K59" s="41">
        <f t="shared" si="9"/>
        <v>0</v>
      </c>
      <c r="L59" s="42">
        <f t="shared" si="10"/>
        <v>0</v>
      </c>
    </row>
    <row r="60">
      <c r="B60" s="19"/>
    </row>
  </sheetData>
  <sheetProtection autoFilter="1" deleteColumns="1" deleteRows="1" formatCells="1" formatColumns="1" formatRows="1" insertColumns="1" insertHyperlinks="1" insertRows="1" objects="1" pivotTables="1" scenarios="1" selectLockedCells="0" selectUnlockedCells="0" sheet="1" sort="1"/>
  <mergeCells count="10">
    <mergeCell ref="B8:B9"/>
    <mergeCell ref="H8:H9"/>
    <mergeCell ref="K8:L8"/>
    <mergeCell ref="C2:D2"/>
    <mergeCell ref="I8:J8"/>
    <mergeCell ref="G8:G9"/>
    <mergeCell ref="F8:F9"/>
    <mergeCell ref="E8:E9"/>
    <mergeCell ref="D8:D9"/>
    <mergeCell ref="C8:C9"/>
  </mergeCells>
  <printOptions headings="0" gridLines="0"/>
  <pageMargins left="0.69999999999999996" right="0.69999999999999996" top="0.75" bottom="0.75" header="0.29999999999999999" footer="0.29999999999999999"/>
  <pageSetup paperSize="9" scale="100" firstPageNumber="4294967295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B2" activeCellId="0" sqref="B2:C2"/>
    </sheetView>
  </sheetViews>
  <sheetFormatPr defaultRowHeight="15"/>
  <cols>
    <col bestFit="1" customWidth="1" min="2" max="2" width="62.140625"/>
    <col customWidth="1" min="3" max="3" width="29.5703125"/>
    <col bestFit="1" customWidth="1" min="4" max="4" width="16.140625"/>
  </cols>
  <sheetData>
    <row r="2" ht="66.75" customHeight="1">
      <c r="B2" s="14" t="s">
        <v>57</v>
      </c>
      <c r="C2" s="14"/>
    </row>
    <row r="4" ht="18.75">
      <c r="B4" s="43" t="s">
        <v>58</v>
      </c>
      <c r="C4" s="44">
        <f>SUM(C9:C23)</f>
        <v>1495000</v>
      </c>
    </row>
    <row r="5" ht="18.75">
      <c r="E5" s="44"/>
    </row>
    <row r="7">
      <c r="A7" s="34" t="s">
        <v>16</v>
      </c>
      <c r="B7" s="34" t="s">
        <v>59</v>
      </c>
      <c r="C7" s="34" t="s">
        <v>60</v>
      </c>
    </row>
    <row r="8">
      <c r="A8" s="34"/>
      <c r="B8" s="34"/>
      <c r="C8" s="34"/>
    </row>
    <row r="9">
      <c r="A9" s="19">
        <v>1</v>
      </c>
      <c r="B9" s="24" t="s">
        <v>61</v>
      </c>
      <c r="C9" s="45">
        <v>150000</v>
      </c>
    </row>
    <row r="10">
      <c r="A10" s="19">
        <v>2</v>
      </c>
      <c r="B10" s="24" t="s">
        <v>62</v>
      </c>
      <c r="C10" s="45">
        <v>70000</v>
      </c>
    </row>
    <row r="11">
      <c r="A11" s="19">
        <v>3</v>
      </c>
      <c r="B11" s="24" t="s">
        <v>63</v>
      </c>
      <c r="C11" s="45">
        <v>25000</v>
      </c>
    </row>
    <row r="12">
      <c r="A12" s="19">
        <v>4</v>
      </c>
      <c r="B12" s="24" t="s">
        <v>64</v>
      </c>
      <c r="C12" s="45">
        <v>400000</v>
      </c>
    </row>
    <row r="13">
      <c r="A13" s="19">
        <v>5</v>
      </c>
      <c r="B13" s="24" t="s">
        <v>65</v>
      </c>
      <c r="C13" s="45">
        <v>50000</v>
      </c>
    </row>
    <row r="14">
      <c r="A14" s="19">
        <v>6</v>
      </c>
      <c r="B14" s="24" t="s">
        <v>66</v>
      </c>
      <c r="C14" s="45">
        <v>800000</v>
      </c>
    </row>
    <row r="15">
      <c r="A15" s="19">
        <v>7</v>
      </c>
      <c r="B15" s="24"/>
      <c r="C15" s="45"/>
    </row>
    <row r="16">
      <c r="A16" s="19">
        <v>8</v>
      </c>
      <c r="B16" s="24"/>
      <c r="C16" s="45"/>
    </row>
    <row r="17">
      <c r="A17" s="19">
        <v>9</v>
      </c>
      <c r="B17" s="24"/>
      <c r="C17" s="45"/>
    </row>
    <row r="18">
      <c r="A18" s="19">
        <v>10</v>
      </c>
      <c r="B18" s="24"/>
      <c r="C18" s="45"/>
    </row>
    <row r="19">
      <c r="A19" s="19">
        <v>11</v>
      </c>
      <c r="B19" s="24"/>
      <c r="C19" s="45"/>
    </row>
    <row r="20">
      <c r="A20" s="19">
        <v>12</v>
      </c>
      <c r="B20" s="24"/>
      <c r="C20" s="45"/>
    </row>
    <row r="21">
      <c r="A21" s="19">
        <v>13</v>
      </c>
      <c r="B21" s="24"/>
      <c r="C21" s="45"/>
    </row>
    <row r="22">
      <c r="A22" s="19">
        <v>14</v>
      </c>
      <c r="B22" s="24"/>
      <c r="C22" s="45"/>
    </row>
    <row r="23">
      <c r="A23" s="19">
        <v>15</v>
      </c>
      <c r="B23" s="24"/>
      <c r="C23" s="45"/>
    </row>
  </sheetData>
  <sheetProtection autoFilter="1" deleteColumns="1" deleteRows="1" formatCells="1" formatColumns="1" formatRows="1" insertColumns="1" insertHyperlinks="1" insertRows="1" objects="1" pivotTables="1" scenarios="1" selectLockedCells="0" selectUnlockedCells="0" sheet="1" sort="1"/>
  <mergeCells count="4">
    <mergeCell ref="B7:B8"/>
    <mergeCell ref="C7:C8"/>
    <mergeCell ref="B2:C2"/>
    <mergeCell ref="A7:A8"/>
  </mergeCells>
  <printOptions headings="0" gridLines="0"/>
  <pageMargins left="0.69999999999999996" right="0.69999999999999996" top="0.75" bottom="0.75" header="0.29999999999999999" footer="0.29999999999999999"/>
  <pageSetup paperSize="9" scale="100" firstPageNumber="4294967295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Zeros="0" zoomScale="100" workbookViewId="0">
      <selection activeCell="C2" activeCellId="0" sqref="C2:D2"/>
    </sheetView>
  </sheetViews>
  <sheetFormatPr defaultRowHeight="15"/>
  <cols>
    <col customWidth="1" min="2" max="2" width="7.5703125"/>
    <col bestFit="1" customWidth="1" min="3" max="3" width="36.5703125"/>
    <col bestFit="1" customWidth="1" min="4" max="4" width="27.85546875"/>
    <col customWidth="1" hidden="1" min="5" max="5" width="24.28515625"/>
    <col customWidth="1" min="6" max="6" width="21.28515625"/>
    <col customWidth="1" min="7" max="7" width="15.85546875"/>
  </cols>
  <sheetData>
    <row r="2" ht="66.75" customHeight="1">
      <c r="C2" s="14" t="s">
        <v>67</v>
      </c>
      <c r="D2" s="14"/>
    </row>
    <row r="4">
      <c r="B4" s="46" t="s">
        <v>16</v>
      </c>
      <c r="C4" s="46" t="s">
        <v>37</v>
      </c>
      <c r="D4" s="46" t="s">
        <v>38</v>
      </c>
      <c r="E4" s="46" t="s">
        <v>39</v>
      </c>
      <c r="F4" s="46" t="s">
        <v>42</v>
      </c>
      <c r="G4" s="46" t="s">
        <v>68</v>
      </c>
    </row>
    <row r="5">
      <c r="B5" s="46"/>
      <c r="C5" s="46"/>
      <c r="D5" s="46"/>
      <c r="E5" s="46"/>
      <c r="F5" s="46"/>
      <c r="G5" s="46"/>
    </row>
    <row r="6">
      <c r="B6" s="19">
        <f>Себестоимость!B8</f>
        <v>1</v>
      </c>
      <c r="C6" t="str">
        <f>Себестоимость!C8</f>
        <v xml:space="preserve">Руководитель проектов</v>
      </c>
      <c r="D6" t="str">
        <f>Себестоимость!D8</f>
        <v>G1-стажер</v>
      </c>
      <c r="E6" t="str">
        <f t="shared" ref="E6:E55" si="11">IF(C6=0,0,C6&amp;D6)</f>
        <v xml:space="preserve">Руководитель проектовG1-стажер</v>
      </c>
      <c r="F6" s="28">
        <f t="shared" ref="F6:F37" si="12">IF(E6=0,0,VLOOKUP(E6,LaborCosts,4,FALSE))</f>
        <v>674.81707317073176</v>
      </c>
      <c r="G6" s="47">
        <f>F6/(1-'Цель и итоги'!$B$17)</f>
        <v>1415.0372389786817</v>
      </c>
    </row>
    <row r="7">
      <c r="B7" s="19">
        <f>'Себестоимость'!B9</f>
        <v>2</v>
      </c>
      <c r="C7" t="str">
        <f>'Себестоимость'!C9</f>
        <v xml:space="preserve">Руководитель проектов</v>
      </c>
      <c r="D7" t="str">
        <f>'Себестоимость'!D9</f>
        <v xml:space="preserve">G2-младший специалист</v>
      </c>
      <c r="E7" t="str">
        <f t="shared" si="11"/>
        <v xml:space="preserve">Руководитель проектовG2-младший специалист</v>
      </c>
      <c r="F7" s="28">
        <f t="shared" si="12"/>
        <v>754.20731707317077</v>
      </c>
      <c r="G7" s="47">
        <f>F7/(1-'Цель и итоги'!$B$17)</f>
        <v>1581.5122082702912</v>
      </c>
    </row>
    <row r="8">
      <c r="B8" s="19">
        <f>Себестоимость!B10</f>
        <v>3</v>
      </c>
      <c r="C8" t="str">
        <f>Себестоимость!C10</f>
        <v xml:space="preserve">Руководитель проектов</v>
      </c>
      <c r="D8" t="str">
        <f>Себестоимость!D10</f>
        <v>G3-специалист</v>
      </c>
      <c r="E8" t="str">
        <f t="shared" si="11"/>
        <v xml:space="preserve">Руководитель проектовG3-специалист</v>
      </c>
      <c r="F8" s="28">
        <f t="shared" si="12"/>
        <v>873.29268292682923</v>
      </c>
      <c r="G8" s="47">
        <f>F8/(1-'Цель и итоги'!$B$17)</f>
        <v>1831.2246622077053</v>
      </c>
    </row>
    <row r="9">
      <c r="B9" s="19">
        <f>'Себестоимость'!B11</f>
        <v>4</v>
      </c>
      <c r="C9" t="str">
        <f>'Себестоимость'!C11</f>
        <v xml:space="preserve">Руководитель проектов</v>
      </c>
      <c r="D9" t="str">
        <f>'Себестоимость'!D11</f>
        <v xml:space="preserve">G4-старший специалист</v>
      </c>
      <c r="E9" t="str">
        <f t="shared" si="11"/>
        <v xml:space="preserve">Руководитель проектовG4-старший специалист</v>
      </c>
      <c r="F9" s="28">
        <f t="shared" si="12"/>
        <v>1151.1585365853659</v>
      </c>
      <c r="G9" s="47">
        <f>F9/(1-'Цель и итоги'!$B$17)</f>
        <v>2413.8870547283391</v>
      </c>
    </row>
    <row r="10">
      <c r="B10" s="19">
        <f>'Себестоимость'!B12</f>
        <v>5</v>
      </c>
      <c r="C10" t="str">
        <f>'Себестоимость'!C12</f>
        <v xml:space="preserve">Руководитель проектов</v>
      </c>
      <c r="D10" t="str">
        <f>'Себестоимость'!D12</f>
        <v xml:space="preserve">G5-руководитель команды</v>
      </c>
      <c r="E10" t="str">
        <f t="shared" si="11"/>
        <v xml:space="preserve">Руководитель проектовG5-руководитель команды</v>
      </c>
      <c r="F10" s="28">
        <f t="shared" si="12"/>
        <v>1746.5853658536585</v>
      </c>
      <c r="G10" s="47">
        <f>F10/(1-'Цель и итоги'!$B$17)</f>
        <v>3662.4493244154105</v>
      </c>
    </row>
    <row r="11">
      <c r="B11" s="19">
        <f>'Себестоимость'!B13</f>
        <v>6</v>
      </c>
      <c r="C11" t="str">
        <f>'Себестоимость'!C13</f>
        <v>Консультант</v>
      </c>
      <c r="D11" t="str">
        <f>'Себестоимость'!D13</f>
        <v>G1-стажер</v>
      </c>
      <c r="E11" t="str">
        <f t="shared" si="11"/>
        <v>КонсультантG1-стажер</v>
      </c>
      <c r="F11" s="28">
        <f t="shared" si="12"/>
        <v>357.2560975609756</v>
      </c>
      <c r="G11" s="47">
        <f>F11/(1-'Цель и итоги'!$B$17)</f>
        <v>749.13736181224317</v>
      </c>
    </row>
    <row r="12">
      <c r="B12" s="19">
        <f>'Себестоимость'!B14</f>
        <v>7</v>
      </c>
      <c r="C12" t="str">
        <f>'Себестоимость'!C14</f>
        <v>Консультант</v>
      </c>
      <c r="D12" t="str">
        <f>'Себестоимость'!D14</f>
        <v xml:space="preserve">G2-младший специалист</v>
      </c>
      <c r="E12" t="str">
        <f t="shared" si="11"/>
        <v xml:space="preserve">КонсультантG2-младший специалист</v>
      </c>
      <c r="F12" s="28">
        <f t="shared" si="12"/>
        <v>476.34146341463412</v>
      </c>
      <c r="G12" s="47">
        <f>F12/(1-'Цель и итоги'!$B$17)</f>
        <v>998.84981574965741</v>
      </c>
    </row>
    <row r="13">
      <c r="B13" s="19">
        <f>'Себестоимость'!B15</f>
        <v>8</v>
      </c>
      <c r="C13" t="str">
        <f>'Себестоимость'!C15</f>
        <v>Консультант</v>
      </c>
      <c r="D13" t="str">
        <f>'Себестоимость'!D15</f>
        <v>G3-специалист</v>
      </c>
      <c r="E13" t="str">
        <f t="shared" si="11"/>
        <v>КонсультантG3-специалист</v>
      </c>
      <c r="F13" s="28">
        <f t="shared" si="12"/>
        <v>595.42682926829264</v>
      </c>
      <c r="G13" s="47">
        <f>F13/(1-'Цель и итоги'!$B$17)</f>
        <v>1248.5622696870719</v>
      </c>
    </row>
    <row r="14">
      <c r="B14" s="19">
        <f>'Себестоимость'!B16</f>
        <v>9</v>
      </c>
      <c r="C14" t="str">
        <f>'Себестоимость'!C16</f>
        <v>Консультант</v>
      </c>
      <c r="D14" t="str">
        <f>'Себестоимость'!D16</f>
        <v xml:space="preserve">G4-старший специалист</v>
      </c>
      <c r="E14" t="str">
        <f t="shared" si="11"/>
        <v xml:space="preserve">КонсультантG4-старший специалист</v>
      </c>
      <c r="F14" s="28">
        <f t="shared" si="12"/>
        <v>754.20731707317077</v>
      </c>
      <c r="G14" s="47">
        <f>F14/(1-'Цель и итоги'!$B$17)</f>
        <v>1581.5122082702912</v>
      </c>
    </row>
    <row r="15">
      <c r="B15" s="19">
        <f>'Себестоимость'!B17</f>
        <v>10</v>
      </c>
      <c r="C15" t="str">
        <f>'Себестоимость'!C17</f>
        <v>Консультант</v>
      </c>
      <c r="D15" t="str">
        <f>'Себестоимость'!D17</f>
        <v xml:space="preserve">G5-руководитель команды</v>
      </c>
      <c r="E15" t="str">
        <f t="shared" si="11"/>
        <v xml:space="preserve">КонсультантG5-руководитель команды</v>
      </c>
      <c r="F15" s="28">
        <f t="shared" si="12"/>
        <v>1038.689024390244</v>
      </c>
      <c r="G15" s="47">
        <f>F15/(1-'Цель и итоги'!$B$17)</f>
        <v>2178.0475148985588</v>
      </c>
    </row>
    <row r="16">
      <c r="B16" s="19">
        <f>'Себестоимость'!B18</f>
        <v>11</v>
      </c>
      <c r="C16" t="str">
        <f>'Себестоимость'!C18</f>
        <v>Аналитик</v>
      </c>
      <c r="D16" t="str">
        <f>'Себестоимость'!D18</f>
        <v>G1-стажер</v>
      </c>
      <c r="E16" t="str">
        <f t="shared" si="11"/>
        <v>АналитикG1-стажер</v>
      </c>
      <c r="F16" s="28">
        <f t="shared" si="12"/>
        <v>396.95121951219511</v>
      </c>
      <c r="G16" s="47">
        <f>F16/(1-'Цель и итоги'!$B$17)</f>
        <v>832.37484645804795</v>
      </c>
    </row>
    <row r="17">
      <c r="B17" s="19">
        <f>'Себестоимость'!B19</f>
        <v>12</v>
      </c>
      <c r="C17" t="str">
        <f>'Себестоимость'!C19</f>
        <v>Аналитик</v>
      </c>
      <c r="D17" t="str">
        <f>'Себестоимость'!D19</f>
        <v xml:space="preserve">G2-младший специалист</v>
      </c>
      <c r="E17" t="str">
        <f t="shared" si="11"/>
        <v xml:space="preserve">АналитикG2-младший специалист</v>
      </c>
      <c r="F17" s="28">
        <f t="shared" si="12"/>
        <v>516.03658536585363</v>
      </c>
      <c r="G17" s="47">
        <f>F17/(1-'Цель и итоги'!$B$17)</f>
        <v>1082.0873003954623</v>
      </c>
    </row>
    <row r="18">
      <c r="B18" s="19">
        <f>'Себестоимость'!B20</f>
        <v>13</v>
      </c>
      <c r="C18" t="str">
        <f>'Себестоимость'!C20</f>
        <v>Аналитик</v>
      </c>
      <c r="D18" t="str">
        <f>'Себестоимость'!D20</f>
        <v>G3-специалист</v>
      </c>
      <c r="E18" t="str">
        <f t="shared" si="11"/>
        <v>АналитикG3-специалист</v>
      </c>
      <c r="F18" s="28">
        <f t="shared" si="12"/>
        <v>674.81707317073176</v>
      </c>
      <c r="G18" s="47">
        <f>F18/(1-'Цель и итоги'!$B$17)</f>
        <v>1415.0372389786817</v>
      </c>
    </row>
    <row r="19">
      <c r="B19" s="19">
        <f>'Себестоимость'!B21</f>
        <v>14</v>
      </c>
      <c r="C19" t="str">
        <f>'Себестоимость'!C21</f>
        <v>Аналитик</v>
      </c>
      <c r="D19" t="str">
        <f>'Себестоимость'!D21</f>
        <v xml:space="preserve">G4-старший специалист</v>
      </c>
      <c r="E19" t="str">
        <f t="shared" si="11"/>
        <v xml:space="preserve">АналитикG4-старший специалист</v>
      </c>
      <c r="F19" s="28">
        <f t="shared" si="12"/>
        <v>793.90243902439022</v>
      </c>
      <c r="G19" s="47">
        <f>F19/(1-'Цель и итоги'!$B$17)</f>
        <v>1664.7496929160959</v>
      </c>
    </row>
    <row r="20">
      <c r="B20" s="19">
        <f>'Себестоимость'!B22</f>
        <v>15</v>
      </c>
      <c r="C20" t="str">
        <f>'Себестоимость'!C22</f>
        <v>Аналитик</v>
      </c>
      <c r="D20" t="str">
        <f>'Себестоимость'!D22</f>
        <v xml:space="preserve">G5-руководитель команды</v>
      </c>
      <c r="E20" t="str">
        <f t="shared" si="11"/>
        <v xml:space="preserve">АналитикG5-руководитель команды</v>
      </c>
      <c r="F20" s="28">
        <f t="shared" si="12"/>
        <v>1177.6219512195121</v>
      </c>
      <c r="G20" s="47">
        <f>F20/(1-'Цель и итоги'!$B$17)</f>
        <v>2469.3787111588754</v>
      </c>
    </row>
    <row r="21">
      <c r="B21" s="19">
        <f>'Себестоимость'!B23</f>
        <v>16</v>
      </c>
      <c r="C21" t="str">
        <f>'Себестоимость'!C23</f>
        <v>Аудитор</v>
      </c>
      <c r="D21" t="str">
        <f>'Себестоимость'!D23</f>
        <v>G1-стажер</v>
      </c>
      <c r="E21" t="str">
        <f t="shared" si="11"/>
        <v>АудиторG1-стажер</v>
      </c>
      <c r="F21" s="28">
        <f t="shared" si="12"/>
        <v>516.03658536585363</v>
      </c>
      <c r="G21" s="47">
        <f>F21/(1-'Цель и итоги'!$B$17)</f>
        <v>1082.0873003954623</v>
      </c>
    </row>
    <row r="22">
      <c r="B22" s="19">
        <f>'Себестоимость'!B24</f>
        <v>17</v>
      </c>
      <c r="C22" t="str">
        <f>'Себестоимость'!C24</f>
        <v>Аудитор</v>
      </c>
      <c r="D22" t="str">
        <f>'Себестоимость'!D24</f>
        <v xml:space="preserve">G2-младший специалист</v>
      </c>
      <c r="E22" t="str">
        <f t="shared" si="11"/>
        <v xml:space="preserve">АудиторG2-младший специалист</v>
      </c>
      <c r="F22" s="28">
        <f t="shared" si="12"/>
        <v>635.1219512195122</v>
      </c>
      <c r="G22" s="47">
        <f>F22/(1-'Цель и итоги'!$B$17)</f>
        <v>1331.7997543328768</v>
      </c>
    </row>
    <row r="23">
      <c r="B23" s="19">
        <f>'Себестоимость'!B25</f>
        <v>18</v>
      </c>
      <c r="C23" t="str">
        <f>'Себестоимость'!C25</f>
        <v>Аудитор</v>
      </c>
      <c r="D23" t="str">
        <f>'Себестоимость'!D25</f>
        <v>G3-специалист</v>
      </c>
      <c r="E23" t="str">
        <f t="shared" si="11"/>
        <v>АудиторG3-специалист</v>
      </c>
      <c r="F23" s="28">
        <f t="shared" si="12"/>
        <v>873.29268292682923</v>
      </c>
      <c r="G23" s="47">
        <f>F23/(1-'Цель и итоги'!$B$17)</f>
        <v>1831.2246622077053</v>
      </c>
    </row>
    <row r="24">
      <c r="B24" s="19">
        <f>'Себестоимость'!B26</f>
        <v>19</v>
      </c>
      <c r="C24" t="str">
        <f>'Себестоимость'!C26</f>
        <v>Аудитор</v>
      </c>
      <c r="D24" t="str">
        <f>'Себестоимость'!D26</f>
        <v xml:space="preserve">G4-старший специалист</v>
      </c>
      <c r="E24" t="str">
        <f t="shared" si="11"/>
        <v xml:space="preserve">АудиторG4-старший специалист</v>
      </c>
      <c r="F24" s="28">
        <f t="shared" si="12"/>
        <v>1151.1585365853659</v>
      </c>
      <c r="G24" s="47">
        <f>F24/(1-'Цель и итоги'!$B$17)</f>
        <v>2413.8870547283391</v>
      </c>
    </row>
    <row r="25">
      <c r="B25" s="19">
        <f>'Себестоимость'!B27</f>
        <v>20</v>
      </c>
      <c r="C25" t="str">
        <f>'Себестоимость'!C27</f>
        <v>Аудитор</v>
      </c>
      <c r="D25" t="str">
        <f>'Себестоимость'!D27</f>
        <v xml:space="preserve">G5-руководитель команды</v>
      </c>
      <c r="E25" t="str">
        <f t="shared" si="11"/>
        <v xml:space="preserve">АудиторG5-руководитель команды</v>
      </c>
      <c r="F25" s="28">
        <f t="shared" si="12"/>
        <v>1548.1097560975609</v>
      </c>
      <c r="G25" s="47">
        <f>F25/(1-'Цель и итоги'!$B$17)</f>
        <v>3246.2619011863867</v>
      </c>
    </row>
    <row r="26">
      <c r="B26" s="19">
        <f>'Себестоимость'!B28</f>
        <v>21</v>
      </c>
      <c r="C26">
        <f>'Себестоимость'!C28</f>
        <v>0</v>
      </c>
      <c r="D26">
        <f>'Себестоимость'!D28</f>
        <v>0</v>
      </c>
      <c r="E26">
        <f t="shared" si="11"/>
        <v>0</v>
      </c>
      <c r="F26" s="28">
        <f t="shared" si="12"/>
        <v>0</v>
      </c>
      <c r="G26" s="47">
        <f>F26/(1-'Цель и итоги'!$B$17)</f>
        <v>0</v>
      </c>
    </row>
    <row r="27">
      <c r="B27" s="19">
        <f>'Себестоимость'!B29</f>
        <v>22</v>
      </c>
      <c r="C27">
        <f>'Себестоимость'!C29</f>
        <v>0</v>
      </c>
      <c r="D27">
        <f>'Себестоимость'!D29</f>
        <v>0</v>
      </c>
      <c r="E27">
        <f t="shared" si="11"/>
        <v>0</v>
      </c>
      <c r="F27" s="28">
        <f t="shared" si="12"/>
        <v>0</v>
      </c>
      <c r="G27" s="47">
        <f>F27/(1-'Цель и итоги'!$B$17)</f>
        <v>0</v>
      </c>
    </row>
    <row r="28">
      <c r="B28" s="19">
        <f>'Себестоимость'!B30</f>
        <v>23</v>
      </c>
      <c r="C28">
        <f>'Себестоимость'!C30</f>
        <v>0</v>
      </c>
      <c r="D28">
        <f>'Себестоимость'!D30</f>
        <v>0</v>
      </c>
      <c r="E28">
        <f t="shared" si="11"/>
        <v>0</v>
      </c>
      <c r="F28" s="28">
        <f t="shared" si="12"/>
        <v>0</v>
      </c>
      <c r="G28" s="47">
        <f>F28/(1-'Цель и итоги'!$B$17)</f>
        <v>0</v>
      </c>
    </row>
    <row r="29">
      <c r="B29" s="19">
        <f>'Себестоимость'!B31</f>
        <v>24</v>
      </c>
      <c r="C29">
        <f>'Себестоимость'!C31</f>
        <v>0</v>
      </c>
      <c r="D29">
        <f>'Себестоимость'!D31</f>
        <v>0</v>
      </c>
      <c r="E29">
        <f t="shared" si="11"/>
        <v>0</v>
      </c>
      <c r="F29" s="28">
        <f t="shared" si="12"/>
        <v>0</v>
      </c>
      <c r="G29" s="47">
        <f>F29/(1-'Цель и итоги'!$B$17)</f>
        <v>0</v>
      </c>
    </row>
    <row r="30">
      <c r="B30" s="19">
        <f>'Себестоимость'!B32</f>
        <v>25</v>
      </c>
      <c r="C30">
        <f>'Себестоимость'!C32</f>
        <v>0</v>
      </c>
      <c r="D30">
        <f>'Себестоимость'!D32</f>
        <v>0</v>
      </c>
      <c r="E30">
        <f t="shared" si="11"/>
        <v>0</v>
      </c>
      <c r="F30" s="28">
        <f t="shared" si="12"/>
        <v>0</v>
      </c>
      <c r="G30" s="47">
        <f>F30/(1-'Цель и итоги'!$B$17)</f>
        <v>0</v>
      </c>
    </row>
    <row r="31">
      <c r="B31" s="19">
        <f>'Себестоимость'!B33</f>
        <v>26</v>
      </c>
      <c r="C31">
        <f>'Себестоимость'!C33</f>
        <v>0</v>
      </c>
      <c r="D31">
        <f>'Себестоимость'!D33</f>
        <v>0</v>
      </c>
      <c r="E31">
        <f t="shared" si="11"/>
        <v>0</v>
      </c>
      <c r="F31" s="28">
        <f t="shared" si="12"/>
        <v>0</v>
      </c>
      <c r="G31" s="47">
        <f>F31/(1-'Цель и итоги'!$B$17)</f>
        <v>0</v>
      </c>
    </row>
    <row r="32">
      <c r="B32" s="19">
        <f>'Себестоимость'!B34</f>
        <v>27</v>
      </c>
      <c r="C32">
        <f>'Себестоимость'!C34</f>
        <v>0</v>
      </c>
      <c r="D32">
        <f>'Себестоимость'!D34</f>
        <v>0</v>
      </c>
      <c r="E32">
        <f t="shared" si="11"/>
        <v>0</v>
      </c>
      <c r="F32" s="28">
        <f t="shared" si="12"/>
        <v>0</v>
      </c>
      <c r="G32" s="47">
        <f>F32/(1-'Цель и итоги'!$B$17)</f>
        <v>0</v>
      </c>
    </row>
    <row r="33">
      <c r="B33" s="19">
        <f>'Себестоимость'!B35</f>
        <v>28</v>
      </c>
      <c r="C33">
        <f>'Себестоимость'!C35</f>
        <v>0</v>
      </c>
      <c r="D33">
        <f>'Себестоимость'!D35</f>
        <v>0</v>
      </c>
      <c r="E33">
        <f t="shared" si="11"/>
        <v>0</v>
      </c>
      <c r="F33" s="28">
        <f t="shared" si="12"/>
        <v>0</v>
      </c>
      <c r="G33" s="47">
        <f>F33/(1-'Цель и итоги'!$B$17)</f>
        <v>0</v>
      </c>
    </row>
    <row r="34">
      <c r="B34" s="19">
        <f>'Себестоимость'!B36</f>
        <v>29</v>
      </c>
      <c r="C34">
        <f>'Себестоимость'!C36</f>
        <v>0</v>
      </c>
      <c r="D34">
        <f>'Себестоимость'!D36</f>
        <v>0</v>
      </c>
      <c r="E34">
        <f t="shared" si="11"/>
        <v>0</v>
      </c>
      <c r="F34" s="28">
        <f t="shared" si="12"/>
        <v>0</v>
      </c>
      <c r="G34" s="47">
        <f>F34/(1-'Цель и итоги'!$B$17)</f>
        <v>0</v>
      </c>
    </row>
    <row r="35">
      <c r="B35" s="19">
        <f>'Себестоимость'!B37</f>
        <v>30</v>
      </c>
      <c r="C35">
        <f>'Себестоимость'!C37</f>
        <v>0</v>
      </c>
      <c r="D35">
        <f>'Себестоимость'!D37</f>
        <v>0</v>
      </c>
      <c r="E35">
        <f t="shared" si="11"/>
        <v>0</v>
      </c>
      <c r="F35" s="28">
        <f t="shared" si="12"/>
        <v>0</v>
      </c>
      <c r="G35" s="47">
        <f>F35/(1-'Цель и итоги'!$B$17)</f>
        <v>0</v>
      </c>
    </row>
    <row r="36">
      <c r="B36" s="19">
        <f>'Себестоимость'!B38</f>
        <v>31</v>
      </c>
      <c r="C36">
        <f>'Себестоимость'!C38</f>
        <v>0</v>
      </c>
      <c r="D36">
        <f>'Себестоимость'!D38</f>
        <v>0</v>
      </c>
      <c r="E36">
        <f t="shared" si="11"/>
        <v>0</v>
      </c>
      <c r="F36" s="28">
        <f t="shared" si="12"/>
        <v>0</v>
      </c>
      <c r="G36" s="47">
        <f>F36/(1-'Цель и итоги'!$B$17)</f>
        <v>0</v>
      </c>
    </row>
    <row r="37">
      <c r="B37" s="19">
        <f>'Себестоимость'!B39</f>
        <v>32</v>
      </c>
      <c r="C37">
        <f>'Себестоимость'!C39</f>
        <v>0</v>
      </c>
      <c r="D37">
        <f>'Себестоимость'!D39</f>
        <v>0</v>
      </c>
      <c r="E37">
        <f t="shared" si="11"/>
        <v>0</v>
      </c>
      <c r="F37" s="28">
        <f t="shared" si="12"/>
        <v>0</v>
      </c>
      <c r="G37" s="47">
        <f>F37/(1-'Цель и итоги'!$B$17)</f>
        <v>0</v>
      </c>
    </row>
    <row r="38">
      <c r="B38" s="19">
        <f>'Себестоимость'!B40</f>
        <v>33</v>
      </c>
      <c r="C38">
        <f>'Себестоимость'!C40</f>
        <v>0</v>
      </c>
      <c r="D38">
        <f>'Себестоимость'!D40</f>
        <v>0</v>
      </c>
      <c r="E38">
        <f t="shared" si="11"/>
        <v>0</v>
      </c>
      <c r="F38" s="28">
        <f t="shared" ref="F38:F69" si="13">IF(E38=0,0,VLOOKUP(E38,LaborCosts,4,FALSE))</f>
        <v>0</v>
      </c>
      <c r="G38" s="47">
        <f>F38/(1-'Цель и итоги'!$B$17)</f>
        <v>0</v>
      </c>
    </row>
    <row r="39">
      <c r="B39" s="19">
        <f>'Себестоимость'!B41</f>
        <v>34</v>
      </c>
      <c r="C39">
        <f>'Себестоимость'!C41</f>
        <v>0</v>
      </c>
      <c r="D39">
        <f>'Себестоимость'!D41</f>
        <v>0</v>
      </c>
      <c r="E39">
        <f t="shared" si="11"/>
        <v>0</v>
      </c>
      <c r="F39" s="28">
        <f t="shared" si="13"/>
        <v>0</v>
      </c>
      <c r="G39" s="47">
        <f>F39/(1-'Цель и итоги'!$B$17)</f>
        <v>0</v>
      </c>
    </row>
    <row r="40">
      <c r="B40" s="19">
        <f>'Себестоимость'!B42</f>
        <v>35</v>
      </c>
      <c r="C40">
        <f>'Себестоимость'!C42</f>
        <v>0</v>
      </c>
      <c r="D40">
        <f>'Себестоимость'!D42</f>
        <v>0</v>
      </c>
      <c r="E40">
        <f t="shared" si="11"/>
        <v>0</v>
      </c>
      <c r="F40" s="28">
        <f t="shared" si="13"/>
        <v>0</v>
      </c>
      <c r="G40" s="47">
        <f>F40/(1-'Цель и итоги'!$B$17)</f>
        <v>0</v>
      </c>
    </row>
    <row r="41">
      <c r="B41" s="19">
        <f>'Себестоимость'!B43</f>
        <v>36</v>
      </c>
      <c r="C41">
        <f>'Себестоимость'!C43</f>
        <v>0</v>
      </c>
      <c r="D41">
        <f>'Себестоимость'!D43</f>
        <v>0</v>
      </c>
      <c r="E41">
        <f t="shared" si="11"/>
        <v>0</v>
      </c>
      <c r="F41" s="28">
        <f t="shared" si="13"/>
        <v>0</v>
      </c>
      <c r="G41" s="47">
        <f>F41/(1-'Цель и итоги'!$B$17)</f>
        <v>0</v>
      </c>
    </row>
    <row r="42">
      <c r="B42" s="19">
        <f>'Себестоимость'!B44</f>
        <v>37</v>
      </c>
      <c r="C42">
        <f>'Себестоимость'!C44</f>
        <v>0</v>
      </c>
      <c r="D42">
        <f>'Себестоимость'!D44</f>
        <v>0</v>
      </c>
      <c r="E42">
        <f t="shared" si="11"/>
        <v>0</v>
      </c>
      <c r="F42" s="28">
        <f t="shared" si="13"/>
        <v>0</v>
      </c>
      <c r="G42" s="47">
        <f>F42/(1-'Цель и итоги'!$B$17)</f>
        <v>0</v>
      </c>
    </row>
    <row r="43">
      <c r="B43" s="19">
        <f>'Себестоимость'!B45</f>
        <v>38</v>
      </c>
      <c r="C43">
        <f>'Себестоимость'!C45</f>
        <v>0</v>
      </c>
      <c r="D43">
        <f>'Себестоимость'!D45</f>
        <v>0</v>
      </c>
      <c r="E43">
        <f t="shared" si="11"/>
        <v>0</v>
      </c>
      <c r="F43" s="28">
        <f t="shared" si="13"/>
        <v>0</v>
      </c>
      <c r="G43" s="47">
        <f>F43/(1-'Цель и итоги'!$B$17)</f>
        <v>0</v>
      </c>
    </row>
    <row r="44">
      <c r="B44" s="19">
        <f>'Себестоимость'!B46</f>
        <v>39</v>
      </c>
      <c r="C44">
        <f>'Себестоимость'!C46</f>
        <v>0</v>
      </c>
      <c r="D44">
        <f>'Себестоимость'!D46</f>
        <v>0</v>
      </c>
      <c r="E44">
        <f t="shared" si="11"/>
        <v>0</v>
      </c>
      <c r="F44" s="28">
        <f t="shared" si="13"/>
        <v>0</v>
      </c>
      <c r="G44" s="47">
        <f>F44/(1-'Цель и итоги'!$B$17)</f>
        <v>0</v>
      </c>
    </row>
    <row r="45">
      <c r="B45" s="19">
        <f>'Себестоимость'!B47</f>
        <v>40</v>
      </c>
      <c r="C45">
        <f>'Себестоимость'!C47</f>
        <v>0</v>
      </c>
      <c r="D45">
        <f>'Себестоимость'!D47</f>
        <v>0</v>
      </c>
      <c r="E45">
        <f t="shared" si="11"/>
        <v>0</v>
      </c>
      <c r="F45" s="28">
        <f t="shared" si="13"/>
        <v>0</v>
      </c>
      <c r="G45" s="47">
        <f>F45/(1-'Цель и итоги'!$B$17)</f>
        <v>0</v>
      </c>
    </row>
    <row r="46">
      <c r="B46" s="19">
        <f>'Себестоимость'!B48</f>
        <v>41</v>
      </c>
      <c r="C46">
        <f>'Себестоимость'!C48</f>
        <v>0</v>
      </c>
      <c r="D46">
        <f>'Себестоимость'!D48</f>
        <v>0</v>
      </c>
      <c r="E46">
        <f t="shared" si="11"/>
        <v>0</v>
      </c>
      <c r="F46" s="28">
        <f t="shared" si="13"/>
        <v>0</v>
      </c>
      <c r="G46" s="47">
        <f>F46/(1-'Цель и итоги'!$B$17)</f>
        <v>0</v>
      </c>
    </row>
    <row r="47">
      <c r="B47" s="19">
        <f>'Себестоимость'!B49</f>
        <v>42</v>
      </c>
      <c r="C47">
        <f>'Себестоимость'!C49</f>
        <v>0</v>
      </c>
      <c r="D47">
        <f>'Себестоимость'!D49</f>
        <v>0</v>
      </c>
      <c r="E47">
        <f t="shared" si="11"/>
        <v>0</v>
      </c>
      <c r="F47" s="28">
        <f t="shared" si="13"/>
        <v>0</v>
      </c>
      <c r="G47" s="47">
        <f>F47/(1-'Цель и итоги'!$B$17)</f>
        <v>0</v>
      </c>
    </row>
    <row r="48">
      <c r="B48" s="19">
        <f>'Себестоимость'!B50</f>
        <v>43</v>
      </c>
      <c r="C48">
        <f>'Себестоимость'!C50</f>
        <v>0</v>
      </c>
      <c r="D48">
        <f>'Себестоимость'!D50</f>
        <v>0</v>
      </c>
      <c r="E48">
        <f t="shared" si="11"/>
        <v>0</v>
      </c>
      <c r="F48" s="28">
        <f t="shared" si="13"/>
        <v>0</v>
      </c>
      <c r="G48" s="47">
        <f>F48/(1-'Цель и итоги'!$B$17)</f>
        <v>0</v>
      </c>
    </row>
    <row r="49">
      <c r="B49" s="19">
        <f>'Себестоимость'!B51</f>
        <v>44</v>
      </c>
      <c r="C49">
        <f>'Себестоимость'!C51</f>
        <v>0</v>
      </c>
      <c r="D49">
        <f>'Себестоимость'!D51</f>
        <v>0</v>
      </c>
      <c r="E49">
        <f t="shared" si="11"/>
        <v>0</v>
      </c>
      <c r="F49" s="28">
        <f t="shared" si="13"/>
        <v>0</v>
      </c>
      <c r="G49" s="47">
        <f>F49/(1-'Цель и итоги'!$B$17)</f>
        <v>0</v>
      </c>
    </row>
    <row r="50">
      <c r="B50" s="19">
        <f>'Себестоимость'!B52</f>
        <v>45</v>
      </c>
      <c r="C50">
        <f>'Себестоимость'!C52</f>
        <v>0</v>
      </c>
      <c r="D50">
        <f>'Себестоимость'!D52</f>
        <v>0</v>
      </c>
      <c r="E50">
        <f t="shared" si="11"/>
        <v>0</v>
      </c>
      <c r="F50" s="28">
        <f t="shared" si="13"/>
        <v>0</v>
      </c>
      <c r="G50" s="47">
        <f>F50/(1-'Цель и итоги'!$B$17)</f>
        <v>0</v>
      </c>
    </row>
    <row r="51">
      <c r="B51" s="19">
        <f>'Себестоимость'!B53</f>
        <v>46</v>
      </c>
      <c r="C51">
        <f>'Себестоимость'!C53</f>
        <v>0</v>
      </c>
      <c r="D51">
        <f>'Себестоимость'!D53</f>
        <v>0</v>
      </c>
      <c r="E51">
        <f t="shared" si="11"/>
        <v>0</v>
      </c>
      <c r="F51" s="28">
        <f t="shared" si="13"/>
        <v>0</v>
      </c>
      <c r="G51" s="47">
        <f>F51/(1-'Цель и итоги'!$B$17)</f>
        <v>0</v>
      </c>
    </row>
    <row r="52">
      <c r="B52" s="19">
        <f>'Себестоимость'!B54</f>
        <v>47</v>
      </c>
      <c r="C52">
        <f>'Себестоимость'!C54</f>
        <v>0</v>
      </c>
      <c r="D52">
        <f>'Себестоимость'!D54</f>
        <v>0</v>
      </c>
      <c r="E52">
        <f t="shared" si="11"/>
        <v>0</v>
      </c>
      <c r="F52" s="28">
        <f t="shared" si="13"/>
        <v>0</v>
      </c>
      <c r="G52" s="47">
        <f>F52/(1-'Цель и итоги'!$B$17)</f>
        <v>0</v>
      </c>
    </row>
    <row r="53">
      <c r="B53" s="19">
        <f>'Себестоимость'!B55</f>
        <v>48</v>
      </c>
      <c r="C53">
        <f>'Себестоимость'!C55</f>
        <v>0</v>
      </c>
      <c r="D53">
        <f>'Себестоимость'!D55</f>
        <v>0</v>
      </c>
      <c r="E53">
        <f t="shared" si="11"/>
        <v>0</v>
      </c>
      <c r="F53" s="28">
        <f t="shared" si="13"/>
        <v>0</v>
      </c>
      <c r="G53" s="47">
        <f>F53/(1-'Цель и итоги'!$B$17)</f>
        <v>0</v>
      </c>
    </row>
    <row r="54">
      <c r="B54" s="19">
        <f>'Себестоимость'!B56</f>
        <v>49</v>
      </c>
      <c r="C54">
        <f>'Себестоимость'!C56</f>
        <v>0</v>
      </c>
      <c r="D54">
        <f>'Себестоимость'!D56</f>
        <v>0</v>
      </c>
      <c r="E54">
        <f t="shared" si="11"/>
        <v>0</v>
      </c>
      <c r="F54" s="28">
        <f t="shared" si="13"/>
        <v>0</v>
      </c>
      <c r="G54" s="47">
        <f>F54/(1-'Цель и итоги'!$B$17)</f>
        <v>0</v>
      </c>
    </row>
    <row r="55">
      <c r="B55" s="19">
        <f>'Себестоимость'!B57</f>
        <v>50</v>
      </c>
      <c r="C55">
        <f>'Себестоимость'!C57</f>
        <v>0</v>
      </c>
      <c r="D55">
        <f>'Себестоимость'!D57</f>
        <v>0</v>
      </c>
      <c r="E55">
        <f t="shared" si="11"/>
        <v>0</v>
      </c>
      <c r="F55" s="28">
        <f t="shared" si="13"/>
        <v>0</v>
      </c>
      <c r="G55" s="47">
        <f>F55/(1-'Цель и итоги'!$B$17)</f>
        <v>0</v>
      </c>
    </row>
    <row r="132">
      <c r="B132" s="48" t="s">
        <v>69</v>
      </c>
      <c r="C132" s="48" t="s">
        <v>70</v>
      </c>
      <c r="D132" s="48" t="s">
        <v>38</v>
      </c>
      <c r="E132" s="48"/>
      <c r="F132" s="48" t="s">
        <v>50</v>
      </c>
      <c r="G132" s="34" t="s">
        <v>68</v>
      </c>
    </row>
    <row r="133">
      <c r="B133" s="48"/>
      <c r="C133" s="48"/>
      <c r="D133" s="48"/>
      <c r="E133" s="48" t="s">
        <v>71</v>
      </c>
      <c r="F133" s="48"/>
      <c r="G133" s="34"/>
    </row>
    <row r="134">
      <c r="G134" s="23"/>
    </row>
    <row r="135">
      <c r="B135" s="49" t="s">
        <v>72</v>
      </c>
      <c r="C135" s="50" t="s">
        <v>73</v>
      </c>
      <c r="D135" t="s">
        <v>28</v>
      </c>
      <c r="E135" t="str">
        <f t="shared" ref="E135:E151" si="14">C135&amp;D135</f>
        <v xml:space="preserve">Руководитель проектаG5-руководитель команды</v>
      </c>
      <c r="F135" s="51" t="e">
        <f t="shared" ref="F135:F151" si="15">VLOOKUP(E135,Себестоимость!#REF!,4,FALSE)</f>
        <v>#REF!</v>
      </c>
      <c r="G135" s="52" t="e">
        <f>F135/(1-#REF!)</f>
        <v>#REF!</v>
      </c>
    </row>
    <row r="136">
      <c r="B136" s="53"/>
      <c r="C136" s="50" t="s">
        <v>73</v>
      </c>
      <c r="D136" t="s">
        <v>27</v>
      </c>
      <c r="E136" t="str">
        <f t="shared" si="14"/>
        <v xml:space="preserve">Руководитель проектаG4-старший специалист</v>
      </c>
      <c r="F136" s="51" t="e">
        <f t="shared" si="15"/>
        <v>#REF!</v>
      </c>
      <c r="G136" s="52" t="e">
        <f>F136/(1-#REF!)</f>
        <v>#REF!</v>
      </c>
    </row>
    <row r="137">
      <c r="B137" s="53"/>
      <c r="C137" s="50" t="s">
        <v>73</v>
      </c>
      <c r="D137" t="s">
        <v>25</v>
      </c>
      <c r="E137" t="str">
        <f t="shared" si="14"/>
        <v xml:space="preserve">Руководитель проектаG3-специалист</v>
      </c>
      <c r="F137" s="51" t="e">
        <f t="shared" si="15"/>
        <v>#REF!</v>
      </c>
      <c r="G137" s="52" t="e">
        <f>F137/(1-#REF!)</f>
        <v>#REF!</v>
      </c>
    </row>
    <row r="138">
      <c r="B138" s="53"/>
      <c r="C138" s="50" t="s">
        <v>73</v>
      </c>
      <c r="D138" t="s">
        <v>24</v>
      </c>
      <c r="E138" t="str">
        <f t="shared" si="14"/>
        <v xml:space="preserve">Руководитель проектаG2-младший специалист</v>
      </c>
      <c r="F138" s="51" t="e">
        <f t="shared" si="15"/>
        <v>#REF!</v>
      </c>
      <c r="G138" s="52" t="e">
        <f>F138/(1-#REF!)</f>
        <v>#REF!</v>
      </c>
    </row>
    <row r="139">
      <c r="B139" s="53"/>
      <c r="C139" s="50" t="s">
        <v>73</v>
      </c>
      <c r="D139" t="s">
        <v>23</v>
      </c>
      <c r="E139" t="str">
        <f t="shared" si="14"/>
        <v xml:space="preserve">Руководитель проектаG1-стажер</v>
      </c>
      <c r="F139" s="51" t="e">
        <f t="shared" si="15"/>
        <v>#REF!</v>
      </c>
      <c r="G139" s="52" t="e">
        <f>F139/(1-#REF!)</f>
        <v>#REF!</v>
      </c>
    </row>
    <row r="140">
      <c r="E140" t="str">
        <f t="shared" si="14"/>
        <v/>
      </c>
      <c r="F140" s="51"/>
      <c r="G140" s="52"/>
    </row>
    <row r="141">
      <c r="B141" s="49" t="s">
        <v>74</v>
      </c>
      <c r="C141" s="50" t="s">
        <v>34</v>
      </c>
      <c r="D141" t="s">
        <v>28</v>
      </c>
      <c r="E141" t="str">
        <f t="shared" si="14"/>
        <v xml:space="preserve">КонсультантG5-руководитель команды</v>
      </c>
      <c r="F141" s="51" t="e">
        <f t="shared" si="15"/>
        <v>#REF!</v>
      </c>
      <c r="G141" s="52" t="e">
        <f>F141/(1-#REF!)</f>
        <v>#REF!</v>
      </c>
    </row>
    <row r="142">
      <c r="B142" s="53"/>
      <c r="C142" s="50" t="s">
        <v>34</v>
      </c>
      <c r="D142" t="s">
        <v>27</v>
      </c>
      <c r="E142" t="str">
        <f t="shared" si="14"/>
        <v xml:space="preserve">КонсультантG4-старший специалист</v>
      </c>
      <c r="F142" s="51" t="e">
        <f t="shared" si="15"/>
        <v>#REF!</v>
      </c>
      <c r="G142" s="52" t="e">
        <f>F142/(1-#REF!)</f>
        <v>#REF!</v>
      </c>
    </row>
    <row r="143">
      <c r="B143" s="53"/>
      <c r="C143" s="50" t="s">
        <v>34</v>
      </c>
      <c r="D143" t="s">
        <v>25</v>
      </c>
      <c r="E143" t="str">
        <f t="shared" si="14"/>
        <v>КонсультантG3-специалист</v>
      </c>
      <c r="F143" s="51" t="e">
        <f t="shared" si="15"/>
        <v>#REF!</v>
      </c>
      <c r="G143" s="52" t="e">
        <f>F143/(1-#REF!)</f>
        <v>#REF!</v>
      </c>
    </row>
    <row r="144">
      <c r="B144" s="53"/>
      <c r="C144" s="50" t="s">
        <v>34</v>
      </c>
      <c r="D144" t="s">
        <v>24</v>
      </c>
      <c r="E144" t="str">
        <f t="shared" si="14"/>
        <v xml:space="preserve">КонсультантG2-младший специалист</v>
      </c>
      <c r="F144" s="51" t="e">
        <f t="shared" si="15"/>
        <v>#REF!</v>
      </c>
      <c r="G144" s="52" t="e">
        <f>F144/(1-#REF!)</f>
        <v>#REF!</v>
      </c>
    </row>
    <row r="145">
      <c r="B145" s="53"/>
      <c r="C145" s="50" t="s">
        <v>34</v>
      </c>
      <c r="D145" t="s">
        <v>23</v>
      </c>
      <c r="E145" t="str">
        <f t="shared" si="14"/>
        <v>КонсультантG1-стажер</v>
      </c>
      <c r="F145" s="51" t="e">
        <f t="shared" si="15"/>
        <v>#REF!</v>
      </c>
      <c r="G145" s="52" t="e">
        <f>F145/(1-#REF!)</f>
        <v>#REF!</v>
      </c>
    </row>
    <row r="146">
      <c r="E146" t="str">
        <f t="shared" si="14"/>
        <v/>
      </c>
      <c r="F146" s="51"/>
      <c r="G146" s="52"/>
    </row>
    <row r="147">
      <c r="B147" s="49" t="s">
        <v>75</v>
      </c>
      <c r="C147" s="50" t="s">
        <v>35</v>
      </c>
      <c r="D147" t="s">
        <v>28</v>
      </c>
      <c r="E147" t="str">
        <f t="shared" si="14"/>
        <v xml:space="preserve">АудиторG5-руководитель команды</v>
      </c>
      <c r="F147" s="51" t="e">
        <f t="shared" si="15"/>
        <v>#REF!</v>
      </c>
      <c r="G147" s="52" t="e">
        <f>F147/(1-#REF!)</f>
        <v>#REF!</v>
      </c>
    </row>
    <row r="148">
      <c r="B148" s="53"/>
      <c r="C148" s="50" t="s">
        <v>35</v>
      </c>
      <c r="D148" t="s">
        <v>27</v>
      </c>
      <c r="E148" t="str">
        <f t="shared" si="14"/>
        <v xml:space="preserve">АудиторG4-старший специалист</v>
      </c>
      <c r="F148" s="51" t="e">
        <f t="shared" si="15"/>
        <v>#REF!</v>
      </c>
      <c r="G148" s="52" t="e">
        <f>F148/(1-#REF!)</f>
        <v>#REF!</v>
      </c>
    </row>
    <row r="149">
      <c r="B149" s="53"/>
      <c r="C149" s="50" t="s">
        <v>35</v>
      </c>
      <c r="D149" t="s">
        <v>25</v>
      </c>
      <c r="E149" t="str">
        <f t="shared" si="14"/>
        <v>АудиторG3-специалист</v>
      </c>
      <c r="F149" s="51" t="e">
        <f t="shared" si="15"/>
        <v>#REF!</v>
      </c>
      <c r="G149" s="52" t="e">
        <f>F149/(1-#REF!)</f>
        <v>#REF!</v>
      </c>
    </row>
    <row r="150">
      <c r="B150" s="53"/>
      <c r="C150" s="50" t="s">
        <v>35</v>
      </c>
      <c r="D150" t="s">
        <v>24</v>
      </c>
      <c r="E150" t="str">
        <f t="shared" si="14"/>
        <v xml:space="preserve">АудиторG2-младший специалист</v>
      </c>
      <c r="F150" s="51" t="e">
        <f t="shared" si="15"/>
        <v>#REF!</v>
      </c>
      <c r="G150" s="52" t="e">
        <f>F150/(1-#REF!)</f>
        <v>#REF!</v>
      </c>
    </row>
    <row r="151">
      <c r="B151" s="53"/>
      <c r="C151" s="50" t="s">
        <v>35</v>
      </c>
      <c r="D151" t="s">
        <v>23</v>
      </c>
      <c r="E151" t="str">
        <f t="shared" si="14"/>
        <v>АудиторG1-стажер</v>
      </c>
      <c r="F151" s="51" t="e">
        <f t="shared" si="15"/>
        <v>#REF!</v>
      </c>
      <c r="G151" s="52" t="e">
        <f>F151/(1-#REF!)</f>
        <v>#REF!</v>
      </c>
    </row>
  </sheetData>
  <sheetProtection autoFilter="1" deleteColumns="1" deleteRows="1" formatCells="1" formatColumns="1" formatRows="1" insertColumns="1" insertHyperlinks="1" insertRows="1" objects="1" pivotTables="1" scenarios="1" selectLockedCells="0" selectUnlockedCells="0" sheet="1" sort="1"/>
  <mergeCells count="12">
    <mergeCell ref="F132:F133"/>
    <mergeCell ref="G132:G133"/>
    <mergeCell ref="B132:B133"/>
    <mergeCell ref="C132:C133"/>
    <mergeCell ref="D132:D133"/>
    <mergeCell ref="F4:F5"/>
    <mergeCell ref="G4:G5"/>
    <mergeCell ref="C2:D2"/>
    <mergeCell ref="B4:B5"/>
    <mergeCell ref="C4:C5"/>
    <mergeCell ref="D4:D5"/>
    <mergeCell ref="E4:E5"/>
  </mergeCells>
  <dataValidations count="1" disablePrompts="0">
    <dataValidation sqref="D135:D151" type="list" allowBlank="1" errorStyle="stop" imeMode="noControl" operator="between" showDropDown="0" showErrorMessage="1" showInputMessage="1">
      <formula1>Грейды!$C$8:$C$12</formula1>
    </dataValidation>
  </dataValidations>
  <printOptions headings="0" gridLines="0"/>
  <pageMargins left="0.69999999999999996" right="0.69999999999999996" top="0.75" bottom="0.75" header="0.29999999999999999" footer="0.29999999999999999"/>
  <pageSetup paperSize="9" scale="100" firstPageNumber="4294967295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Zeros="0" zoomScale="100" workbookViewId="0">
      <selection activeCell="B3" activeCellId="0" sqref="B3"/>
    </sheetView>
  </sheetViews>
  <sheetFormatPr defaultRowHeight="15"/>
  <cols>
    <col bestFit="1" customWidth="1" min="2" max="2" width="16.5703125"/>
    <col customWidth="1" min="3" max="3" width="40.5703125"/>
    <col bestFit="1" customWidth="1" min="4" max="4" width="26.140625"/>
    <col customWidth="1" hidden="1" min="5" max="5" width="24.28515625"/>
    <col bestFit="1" customWidth="1" min="6" max="6" width="23.5703125"/>
    <col bestFit="1" customWidth="1" min="7" max="7" width="21.5703125"/>
    <col customWidth="1" min="8" max="8" width="18.85546875"/>
    <col bestFit="1" customWidth="1" min="9" max="9" width="23.28515625"/>
    <col customWidth="1" min="10" max="10" width="28"/>
  </cols>
  <sheetData>
    <row r="3" ht="21">
      <c r="B3" s="54" t="s">
        <v>76</v>
      </c>
      <c r="C3" s="54" t="s">
        <v>77</v>
      </c>
    </row>
    <row r="4" ht="21">
      <c r="B4" s="54" t="s">
        <v>78</v>
      </c>
      <c r="C4" s="54" t="s">
        <v>79</v>
      </c>
    </row>
    <row r="6" ht="18.75">
      <c r="B6" s="55" t="s">
        <v>80</v>
      </c>
      <c r="C6" s="56"/>
      <c r="D6" s="56"/>
      <c r="E6" s="56"/>
    </row>
    <row r="7">
      <c r="C7" s="57"/>
      <c r="D7" s="57"/>
      <c r="E7" s="57"/>
    </row>
    <row r="8" ht="36" customHeight="1">
      <c r="B8" s="58" t="s">
        <v>16</v>
      </c>
      <c r="C8" s="58" t="s">
        <v>37</v>
      </c>
      <c r="D8" s="58" t="s">
        <v>38</v>
      </c>
      <c r="E8" s="58" t="s">
        <v>71</v>
      </c>
      <c r="F8" s="58" t="s">
        <v>81</v>
      </c>
      <c r="G8" s="58" t="s">
        <v>50</v>
      </c>
      <c r="H8" s="58" t="s">
        <v>68</v>
      </c>
      <c r="I8" s="58" t="s">
        <v>82</v>
      </c>
      <c r="J8" s="58" t="s">
        <v>83</v>
      </c>
    </row>
    <row r="9">
      <c r="B9" s="19">
        <v>1</v>
      </c>
      <c r="C9" s="59" t="s">
        <v>35</v>
      </c>
      <c r="D9" s="59" t="s">
        <v>28</v>
      </c>
      <c r="E9" s="60" t="str">
        <f>IF(C9=0,0,C9&amp;D9)</f>
        <v xml:space="preserve">АудиторG5-руководитель команды</v>
      </c>
      <c r="F9" s="61">
        <v>50</v>
      </c>
      <c r="G9" s="51">
        <f t="shared" ref="G9:G18" si="16">IF(E9=0,0,VLOOKUP(E9,LaborCosts,4,FALSE))</f>
        <v>1548.1097560975609</v>
      </c>
      <c r="H9" s="51">
        <f t="shared" ref="H9:H18" si="17">IF(E9=0,0,VLOOKUP(E9,Rates,3,FALSE))</f>
        <v>3246.2619011863867</v>
      </c>
      <c r="I9" s="51">
        <f>F9*G9</f>
        <v>77405.487804878037</v>
      </c>
      <c r="J9" s="51">
        <f>F9*H9</f>
        <v>162313.09505931934</v>
      </c>
    </row>
    <row r="10">
      <c r="B10" s="19">
        <v>2</v>
      </c>
      <c r="C10" s="59" t="s">
        <v>32</v>
      </c>
      <c r="D10" s="59" t="s">
        <v>25</v>
      </c>
      <c r="E10" s="60" t="str">
        <f t="shared" ref="E10:E18" si="18">IF(C10=0,0,C10&amp;D10)</f>
        <v xml:space="preserve">Руководитель проектовG3-специалист</v>
      </c>
      <c r="F10" s="61">
        <v>80</v>
      </c>
      <c r="G10" s="51">
        <f t="shared" si="16"/>
        <v>873.29268292682923</v>
      </c>
      <c r="H10" s="51">
        <f t="shared" si="17"/>
        <v>1831.2246622077053</v>
      </c>
      <c r="I10" s="51">
        <f t="shared" ref="I10:I18" si="19">F10*G10</f>
        <v>69863.414634146335</v>
      </c>
      <c r="J10" s="51">
        <f t="shared" ref="J10:J18" si="20">F10*H10</f>
        <v>146497.97297661641</v>
      </c>
    </row>
    <row r="11">
      <c r="B11" s="19">
        <v>3</v>
      </c>
      <c r="C11" s="59" t="s">
        <v>34</v>
      </c>
      <c r="D11" s="59" t="s">
        <v>27</v>
      </c>
      <c r="E11" s="60" t="str">
        <f t="shared" si="18"/>
        <v xml:space="preserve">КонсультантG4-старший специалист</v>
      </c>
      <c r="F11" s="61">
        <v>120</v>
      </c>
      <c r="G11" s="51">
        <f t="shared" si="16"/>
        <v>754.20731707317077</v>
      </c>
      <c r="H11" s="51">
        <f t="shared" si="17"/>
        <v>1581.5122082702912</v>
      </c>
      <c r="I11" s="51">
        <f t="shared" si="19"/>
        <v>90504.878048780491</v>
      </c>
      <c r="J11" s="51">
        <f t="shared" si="20"/>
        <v>189781.46499243495</v>
      </c>
    </row>
    <row r="12">
      <c r="B12" s="19">
        <v>4</v>
      </c>
      <c r="C12" s="59"/>
      <c r="D12" s="59"/>
      <c r="E12" s="60">
        <f t="shared" si="18"/>
        <v>0</v>
      </c>
      <c r="F12" s="61"/>
      <c r="G12" s="51">
        <f t="shared" si="16"/>
        <v>0</v>
      </c>
      <c r="H12" s="51">
        <f t="shared" si="17"/>
        <v>0</v>
      </c>
      <c r="I12" s="51">
        <f t="shared" si="19"/>
        <v>0</v>
      </c>
      <c r="J12" s="51">
        <f t="shared" si="20"/>
        <v>0</v>
      </c>
    </row>
    <row r="13">
      <c r="B13" s="19">
        <v>5</v>
      </c>
      <c r="C13" s="59"/>
      <c r="D13" s="59"/>
      <c r="E13" s="60">
        <f t="shared" si="18"/>
        <v>0</v>
      </c>
      <c r="F13" s="61"/>
      <c r="G13" s="51">
        <f t="shared" si="16"/>
        <v>0</v>
      </c>
      <c r="H13" s="51">
        <f t="shared" si="17"/>
        <v>0</v>
      </c>
      <c r="I13" s="51">
        <f t="shared" si="19"/>
        <v>0</v>
      </c>
      <c r="J13" s="51">
        <f t="shared" si="20"/>
        <v>0</v>
      </c>
    </row>
    <row r="14">
      <c r="B14" s="19">
        <v>6</v>
      </c>
      <c r="C14" s="59"/>
      <c r="D14" s="59"/>
      <c r="E14" s="60">
        <f t="shared" si="18"/>
        <v>0</v>
      </c>
      <c r="F14" s="61"/>
      <c r="G14" s="51">
        <f t="shared" si="16"/>
        <v>0</v>
      </c>
      <c r="H14" s="51">
        <f t="shared" si="17"/>
        <v>0</v>
      </c>
      <c r="I14" s="51">
        <f t="shared" si="19"/>
        <v>0</v>
      </c>
      <c r="J14" s="51">
        <f t="shared" si="20"/>
        <v>0</v>
      </c>
    </row>
    <row r="15">
      <c r="B15" s="19">
        <v>7</v>
      </c>
      <c r="C15" s="59"/>
      <c r="D15" s="59"/>
      <c r="E15" s="60">
        <f t="shared" si="18"/>
        <v>0</v>
      </c>
      <c r="F15" s="61"/>
      <c r="G15" s="51">
        <f t="shared" si="16"/>
        <v>0</v>
      </c>
      <c r="H15" s="51">
        <f t="shared" si="17"/>
        <v>0</v>
      </c>
      <c r="I15" s="51">
        <f t="shared" si="19"/>
        <v>0</v>
      </c>
      <c r="J15" s="51">
        <f t="shared" si="20"/>
        <v>0</v>
      </c>
    </row>
    <row r="16">
      <c r="B16" s="19">
        <v>8</v>
      </c>
      <c r="C16" s="59"/>
      <c r="D16" s="59"/>
      <c r="E16" s="60">
        <f t="shared" si="18"/>
        <v>0</v>
      </c>
      <c r="F16" s="61"/>
      <c r="G16" s="51">
        <f t="shared" si="16"/>
        <v>0</v>
      </c>
      <c r="H16" s="51">
        <f t="shared" si="17"/>
        <v>0</v>
      </c>
      <c r="I16" s="51">
        <f t="shared" si="19"/>
        <v>0</v>
      </c>
      <c r="J16" s="51">
        <f t="shared" si="20"/>
        <v>0</v>
      </c>
    </row>
    <row r="17">
      <c r="B17" s="19">
        <v>9</v>
      </c>
      <c r="C17" s="59"/>
      <c r="D17" s="59"/>
      <c r="E17" s="60">
        <f t="shared" si="18"/>
        <v>0</v>
      </c>
      <c r="F17" s="61"/>
      <c r="G17" s="51">
        <f t="shared" si="16"/>
        <v>0</v>
      </c>
      <c r="H17" s="51">
        <f t="shared" si="17"/>
        <v>0</v>
      </c>
      <c r="I17" s="51">
        <f t="shared" si="19"/>
        <v>0</v>
      </c>
      <c r="J17" s="51">
        <f t="shared" si="20"/>
        <v>0</v>
      </c>
    </row>
    <row r="18">
      <c r="B18" s="19">
        <v>10</v>
      </c>
      <c r="C18" s="59"/>
      <c r="D18" s="59"/>
      <c r="E18" s="60">
        <f t="shared" si="18"/>
        <v>0</v>
      </c>
      <c r="F18" s="61"/>
      <c r="G18" s="51">
        <f t="shared" si="16"/>
        <v>0</v>
      </c>
      <c r="H18" s="51">
        <f t="shared" si="17"/>
        <v>0</v>
      </c>
      <c r="I18" s="51">
        <f t="shared" si="19"/>
        <v>0</v>
      </c>
      <c r="J18" s="51">
        <f t="shared" si="20"/>
        <v>0</v>
      </c>
    </row>
    <row r="19">
      <c r="E19" s="62" t="str">
        <f>C19&amp;D19</f>
        <v/>
      </c>
    </row>
    <row r="20" ht="26.25">
      <c r="B20" s="63" t="s">
        <v>84</v>
      </c>
      <c r="C20" s="63"/>
      <c r="D20" s="63"/>
      <c r="E20" s="63"/>
      <c r="F20" s="63"/>
      <c r="G20" s="63"/>
      <c r="H20" s="63"/>
      <c r="I20" s="64">
        <f>SUM(I9:I18)</f>
        <v>237773.78048780485</v>
      </c>
      <c r="J20" s="64">
        <f>SUM(J9:J18)</f>
        <v>498592.5330283707</v>
      </c>
    </row>
    <row r="22" ht="26.25">
      <c r="B22" s="63" t="s">
        <v>85</v>
      </c>
      <c r="C22" s="63"/>
      <c r="D22" s="63"/>
      <c r="E22" s="63"/>
      <c r="F22" s="63"/>
      <c r="G22" s="63"/>
      <c r="H22" s="63"/>
      <c r="I22" s="65">
        <f>(J20-I20)/J20</f>
        <v>0.52311002524725903</v>
      </c>
    </row>
  </sheetData>
  <mergeCells count="3">
    <mergeCell ref="C6:D6"/>
    <mergeCell ref="B20:H20"/>
    <mergeCell ref="B22:H22"/>
  </mergeCells>
  <dataValidations count="1" disablePrompts="0">
    <dataValidation sqref="D9:D18" type="list" allowBlank="1" errorStyle="stop" imeMode="noControl" operator="between" showDropDown="0" showErrorMessage="1" showInputMessage="1">
      <formula1>Грейды!$C$8:$C$17</formula1>
    </dataValidation>
  </dataValidations>
  <printOptions headings="0" gridLines="0"/>
  <pageMargins left="0.69999999999999996" right="0.69999999999999996" top="0.75" bottom="0.75" header="0.29999999999999999" footer="0.29999999999999999"/>
  <pageSetup paperSize="9" scale="100" firstPageNumber="4294967295" fitToWidth="1" fitToHeight="1" pageOrder="downThenOver" orientation="portrait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CCE6A557-97BC-4b89-ADB6-D9C93CAAB3DF}">
      <x14:dataValidations xmlns:xm="http://schemas.microsoft.com/office/excel/2006/main" count="1" disablePrompts="0">
        <x14:dataValidation xr:uid="{00B80051-008B-45D6-A58C-00A5000400F9}" type="list" allowBlank="1" errorStyle="stop" imeMode="noControl" operator="between" showDropDown="0" showErrorMessage="1" showInputMessage="1">
          <x14:formula1>
            <xm:f>Roles</xm:f>
          </x14:formula1>
          <xm:sqref>C9:C18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5"/>
  <cols>
    <col customWidth="1" min="1" max="1" width="43.85546875"/>
    <col customWidth="1" min="2" max="2" width="21.7109375"/>
    <col customWidth="1" min="3" max="3" width="5.7109375"/>
    <col customWidth="1" min="4" max="15" width="14.140625"/>
  </cols>
  <sheetData>
    <row r="1">
      <c r="A1" s="15" t="s">
        <v>86</v>
      </c>
      <c r="B1" s="15">
        <v>164</v>
      </c>
    </row>
    <row r="2">
      <c r="A2" s="15" t="s">
        <v>87</v>
      </c>
      <c r="B2" s="25">
        <v>0.22</v>
      </c>
    </row>
    <row r="3">
      <c r="A3" s="15" t="s">
        <v>88</v>
      </c>
      <c r="B3" s="25">
        <v>0.050999999999999997</v>
      </c>
    </row>
    <row r="4">
      <c r="A4" s="15" t="s">
        <v>89</v>
      </c>
      <c r="B4" s="25">
        <v>0.029000000000000001</v>
      </c>
    </row>
    <row r="5">
      <c r="A5" s="15" t="s">
        <v>90</v>
      </c>
      <c r="B5" s="25">
        <v>0.002</v>
      </c>
    </row>
    <row r="7">
      <c r="A7" s="57" t="s">
        <v>91</v>
      </c>
      <c r="B7" s="66" t="s">
        <v>92</v>
      </c>
      <c r="C7" s="67"/>
      <c r="D7" s="67" t="s">
        <v>93</v>
      </c>
      <c r="E7" s="67" t="s">
        <v>94</v>
      </c>
      <c r="F7" s="67" t="s">
        <v>95</v>
      </c>
      <c r="G7" s="67" t="s">
        <v>96</v>
      </c>
      <c r="H7" s="67" t="s">
        <v>97</v>
      </c>
      <c r="I7" s="67" t="s">
        <v>98</v>
      </c>
      <c r="J7" s="67" t="s">
        <v>99</v>
      </c>
      <c r="K7" s="67" t="s">
        <v>100</v>
      </c>
      <c r="L7" s="67" t="s">
        <v>101</v>
      </c>
      <c r="M7" s="67" t="s">
        <v>102</v>
      </c>
      <c r="N7" s="67" t="s">
        <v>103</v>
      </c>
      <c r="O7" s="67" t="s">
        <v>104</v>
      </c>
    </row>
    <row r="8">
      <c r="A8" s="62" t="s">
        <v>105</v>
      </c>
      <c r="B8" s="68">
        <f t="shared" ref="B8:B9" si="21">SUM(D8:O8)</f>
        <v>1428000</v>
      </c>
      <c r="C8" s="28"/>
      <c r="D8" s="28">
        <v>113000</v>
      </c>
      <c r="E8" s="28">
        <v>113000</v>
      </c>
      <c r="F8" s="28">
        <v>113000</v>
      </c>
      <c r="G8" s="28">
        <v>113000</v>
      </c>
      <c r="H8" s="28">
        <v>113000</v>
      </c>
      <c r="I8" s="28">
        <v>113000</v>
      </c>
      <c r="J8" s="28">
        <v>125000</v>
      </c>
      <c r="K8" s="28">
        <v>125000</v>
      </c>
      <c r="L8" s="28">
        <v>125000</v>
      </c>
      <c r="M8" s="28">
        <v>125000</v>
      </c>
      <c r="N8" s="28">
        <v>125000</v>
      </c>
      <c r="O8" s="28">
        <v>125000</v>
      </c>
    </row>
    <row r="9">
      <c r="A9" s="62" t="s">
        <v>106</v>
      </c>
      <c r="B9" s="68">
        <f t="shared" si="21"/>
        <v>400000</v>
      </c>
      <c r="F9" s="69">
        <v>200000</v>
      </c>
      <c r="O9" s="69">
        <v>200000</v>
      </c>
    </row>
    <row r="10">
      <c r="B10" s="23"/>
    </row>
    <row r="11">
      <c r="A11" s="62" t="s">
        <v>107</v>
      </c>
      <c r="B11" s="68">
        <f>SUM(B8:B9)</f>
        <v>1828000</v>
      </c>
      <c r="C11" s="28"/>
      <c r="D11" s="28">
        <f t="shared" ref="D11:O11" si="22">SUM(D8:D9)</f>
        <v>113000</v>
      </c>
      <c r="E11" s="28">
        <f t="shared" si="22"/>
        <v>113000</v>
      </c>
      <c r="F11" s="28">
        <f t="shared" si="22"/>
        <v>313000</v>
      </c>
      <c r="G11" s="28">
        <f t="shared" si="22"/>
        <v>113000</v>
      </c>
      <c r="H11" s="28">
        <f t="shared" si="22"/>
        <v>113000</v>
      </c>
      <c r="I11" s="28">
        <f t="shared" si="22"/>
        <v>113000</v>
      </c>
      <c r="J11" s="28">
        <f t="shared" si="22"/>
        <v>125000</v>
      </c>
      <c r="K11" s="28">
        <f t="shared" si="22"/>
        <v>125000</v>
      </c>
      <c r="L11" s="28">
        <f t="shared" si="22"/>
        <v>125000</v>
      </c>
      <c r="M11" s="28">
        <f t="shared" si="22"/>
        <v>125000</v>
      </c>
      <c r="N11" s="28">
        <f t="shared" si="22"/>
        <v>125000</v>
      </c>
      <c r="O11" s="28">
        <f t="shared" si="22"/>
        <v>325000</v>
      </c>
    </row>
    <row r="12">
      <c r="B12" s="23"/>
    </row>
    <row r="13">
      <c r="A13" s="62" t="s">
        <v>4</v>
      </c>
      <c r="B13" s="68">
        <f>SUM(D13:O13)</f>
        <v>552056.00000000012</v>
      </c>
      <c r="C13" s="28"/>
      <c r="D13" s="28">
        <f t="shared" ref="D13:O13" si="23">D11*($B$2+$B$3+$B$4+$B$5)</f>
        <v>34126.000000000007</v>
      </c>
      <c r="E13" s="28">
        <f t="shared" si="23"/>
        <v>34126.000000000007</v>
      </c>
      <c r="F13" s="28">
        <f t="shared" si="23"/>
        <v>94526.000000000015</v>
      </c>
      <c r="G13" s="28">
        <f t="shared" si="23"/>
        <v>34126.000000000007</v>
      </c>
      <c r="H13" s="28">
        <f t="shared" si="23"/>
        <v>34126.000000000007</v>
      </c>
      <c r="I13" s="28">
        <f t="shared" si="23"/>
        <v>34126.000000000007</v>
      </c>
      <c r="J13" s="28">
        <f t="shared" si="23"/>
        <v>37750.000000000007</v>
      </c>
      <c r="K13" s="28">
        <f t="shared" si="23"/>
        <v>37750.000000000007</v>
      </c>
      <c r="L13" s="28">
        <f t="shared" si="23"/>
        <v>37750.000000000007</v>
      </c>
      <c r="M13" s="28">
        <f t="shared" si="23"/>
        <v>37750.000000000007</v>
      </c>
      <c r="N13" s="28">
        <f t="shared" si="23"/>
        <v>37750.000000000007</v>
      </c>
      <c r="O13" s="28">
        <f t="shared" si="23"/>
        <v>98150.000000000015</v>
      </c>
    </row>
    <row r="14">
      <c r="B14" s="23"/>
    </row>
    <row r="15">
      <c r="A15" s="62" t="s">
        <v>108</v>
      </c>
      <c r="B15" s="68">
        <f>B11+B13</f>
        <v>2380056</v>
      </c>
      <c r="D15" s="28">
        <f>D11+D13</f>
        <v>147126</v>
      </c>
      <c r="E15" s="28">
        <f t="shared" ref="E15:N15" si="24">E11+E13</f>
        <v>147126</v>
      </c>
      <c r="F15" s="28">
        <f t="shared" si="24"/>
        <v>407526</v>
      </c>
      <c r="G15" s="28">
        <f t="shared" si="24"/>
        <v>147126</v>
      </c>
      <c r="H15" s="28">
        <f t="shared" si="24"/>
        <v>147126</v>
      </c>
      <c r="I15" s="28">
        <f t="shared" si="24"/>
        <v>147126</v>
      </c>
      <c r="J15" s="28">
        <f t="shared" si="24"/>
        <v>162750</v>
      </c>
      <c r="K15" s="28">
        <f t="shared" si="24"/>
        <v>162750</v>
      </c>
      <c r="L15" s="28">
        <f t="shared" si="24"/>
        <v>162750</v>
      </c>
      <c r="M15" s="28">
        <f t="shared" si="24"/>
        <v>162750</v>
      </c>
      <c r="N15" s="28">
        <f t="shared" si="24"/>
        <v>162750</v>
      </c>
      <c r="O15" s="28">
        <f>O11+O13</f>
        <v>423150</v>
      </c>
    </row>
    <row r="16">
      <c r="B16" s="23"/>
    </row>
    <row r="17">
      <c r="A17" s="62" t="s">
        <v>109</v>
      </c>
      <c r="B17" s="68">
        <f>B15/12</f>
        <v>198338</v>
      </c>
    </row>
    <row r="20">
      <c r="A20" s="70" t="s">
        <v>110</v>
      </c>
      <c r="B20" s="47">
        <f>B17/B1</f>
        <v>1209.3780487804879</v>
      </c>
    </row>
    <row r="21">
      <c r="A21" s="71"/>
      <c r="B21" s="71"/>
    </row>
  </sheetData>
  <printOptions headings="0" gridLines="0"/>
  <pageMargins left="0.69999999999999996" right="0.69999999999999996" top="0.75" bottom="0.75" header="0.29999999999999999" footer="0.29999999999999999"/>
  <pageSetup paperSize="9" scale="100" firstPageNumber="4294967295" fitToWidth="1" fitToHeight="1" pageOrder="downThenOver" orientation="portrait" usePrinterDefaults="1" blackAndWhite="0" draft="0" cellComments="none" useFirstPageNumber="0" errors="displayed" horizontalDpi="600" verticalDpi="0" copies="1"/>
  <headerFooter/>
</worksheet>
</file>

<file path=customXml/_rels/item1.xml.rels><?xml version="1.0" encoding="UTF-8" standalone="yes"?><Relationships xmlns="http://schemas.openxmlformats.org/package/2006/relationships"><Relationship  Id="rId1" Type="http://schemas.openxmlformats.org/officeDocument/2006/relationships/customXmlProps" Target="itemProps1.xml"/></Relationships>
</file>

<file path=customXml/_rels/item2.xml.rels><?xml version="1.0" encoding="UTF-8" standalone="yes"?><Relationships xmlns="http://schemas.openxmlformats.org/package/2006/relationships"><Relationship  Id="rId1" Type="http://schemas.openxmlformats.org/officeDocument/2006/relationships/customXmlProps" Target="itemProps2.xml"/></Relationships>
</file>

<file path=customXml/_rels/item3.xml.rels><?xml version="1.0" encoding="UTF-8" standalone="yes"?><Relationships xmlns="http://schemas.openxmlformats.org/package/2006/relationships"><Relationship  Id="rId1" Type="http://schemas.openxmlformats.org/officeDocument/2006/relationships/customXmlProps" Target="itemProps3.xml"/></Relationships>
</file>

<file path=customXml/_rels/item4.xml.rels><?xml version="1.0" encoding="UTF-8" standalone="yes"?><Relationships xmlns="http://schemas.openxmlformats.org/package/2006/relationships"><Relationship 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cf99a7a-6f10-4e1f-afd0-dbd86ff089f3">XFARZAUZWMKA-118605578-1568</_dlc_DocId>
    <_dlc_DocIdUrl xmlns="3cf99a7a-6f10-4e1f-afd0-dbd86ff089f3">
      <Url>https://getworkpoint.sharepoint.com/sites/docs/_layouts/15/DocIdRedir.aspx?ID=XFARZAUZWMKA-118605578-1568</Url>
      <Description>XFARZAUZWMKA-118605578-1568</Description>
    </_dlc_DocIdUrl>
    <lcf76f155ced4ddcb4097134ff3c332f xmlns="4f77826d-8c15-476d-acd0-5cf0f07caa72">
      <Terms xmlns="http://schemas.microsoft.com/office/infopath/2007/PartnerControls"/>
    </lcf76f155ced4ddcb4097134ff3c332f>
    <TaxCatchAll xmlns="3cf99a7a-6f10-4e1f-afd0-dbd86ff089f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F63A7F956E6942A7DC112A78AD01C3" ma:contentTypeVersion="15" ma:contentTypeDescription="Create a new document." ma:contentTypeScope="" ma:versionID="2623f6e692e289a46687111aa47fcc24">
  <xsd:schema xmlns:xsd="http://www.w3.org/2001/XMLSchema" xmlns:xs="http://www.w3.org/2001/XMLSchema" xmlns:p="http://schemas.microsoft.com/office/2006/metadata/properties" xmlns:ns2="3cf99a7a-6f10-4e1f-afd0-dbd86ff089f3" xmlns:ns3="4f77826d-8c15-476d-acd0-5cf0f07caa72" targetNamespace="http://schemas.microsoft.com/office/2006/metadata/properties" ma:root="true" ma:fieldsID="71dfdcc8bc3fda8fc7f683b0b95dc867" ns2:_="" ns3:_="">
    <xsd:import namespace="3cf99a7a-6f10-4e1f-afd0-dbd86ff089f3"/>
    <xsd:import namespace="4f77826d-8c15-476d-acd0-5cf0f07caa7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f99a7a-6f10-4e1f-afd0-dbd86ff089f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de46f6e3-5300-42e1-a972-e285da88a57a}" ma:internalName="TaxCatchAll" ma:showField="CatchAllData" ma:web="3cf99a7a-6f10-4e1f-afd0-dbd86ff089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77826d-8c15-476d-acd0-5cf0f07caa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518c519d-692b-419b-884b-396e1255cc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787EA1-7484-4256-B4B1-79F2F8157818}"/>
</file>

<file path=customXml/itemProps2.xml><?xml version="1.0" encoding="utf-8"?>
<ds:datastoreItem xmlns:ds="http://schemas.openxmlformats.org/officeDocument/2006/customXml" ds:itemID="{DBA3E1F1-4E29-442E-9CAC-90C622DE98D3}"/>
</file>

<file path=customXml/itemProps3.xml><?xml version="1.0" encoding="utf-8"?>
<ds:datastoreItem xmlns:ds="http://schemas.openxmlformats.org/officeDocument/2006/customXml" ds:itemID="{1D0C1660-623F-41EC-810D-D2A1A6F29E36}"/>
</file>

<file path=customXml/itemProps4.xml><?xml version="1.0" encoding="utf-8"?>
<ds:datastoreItem xmlns:ds="http://schemas.openxmlformats.org/officeDocument/2006/customXml" ds:itemID="{68D5753E-AE1A-4104-B47A-ABE64267811B}"/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R7-Office/7.2.0.134</Application>
  <Company/>
  <HyperlinkBase/>
  <Manager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Александр</dc:creator>
  <cp:keywords/>
  <dc:description/>
  <cp:lastModifiedBy>Геворг Оганисян</cp:lastModifiedBy>
  <cp:revision>1</cp:revision>
  <dcterms:created xsi:type="dcterms:W3CDTF">2021-09-06T13:42:45Z</dcterms:created>
  <dcterms:modified xsi:type="dcterms:W3CDTF">2023-04-10T15:54:49Z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0x01010008F63A7F956E6942A7DC112A78AD01C3</vt:lpwstr>
  </property>
  <property fmtid="{D5CDD505-2E9C-101B-9397-08002B2CF9AE}" pid="3" name="_dlc_DocIdItemGuid">
    <vt:lpwstr>51542448-1add-485f-8df5-760b3e6e28ad</vt:lpwstr>
  </property>
  <property fmtid="{D5CDD505-2E9C-101B-9397-08002B2CF9AE}" pid="4" name="MediaServiceImageTags">
    <vt:lpwstr/>
  </property>
</Properties>
</file>